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120" yWindow="135" windowWidth="23715" windowHeight="9780" tabRatio="569" firstSheet="2" activeTab="6"/>
  </bookViews>
  <sheets>
    <sheet name="monto pagados" sheetId="23" state="hidden" r:id="rId1"/>
    <sheet name="RESUMEN" sheetId="15" state="hidden" r:id="rId2"/>
    <sheet name="GRAFICO" sheetId="19" r:id="rId3"/>
    <sheet name="SECTOR" sheetId="18" r:id="rId4"/>
    <sheet name="PROVINCIA" sheetId="17" r:id="rId5"/>
    <sheet name="PROVISION" sheetId="16" r:id="rId6"/>
    <sheet name="ESTADO DE SITUACION " sheetId="5" r:id="rId7"/>
    <sheet name="Hoja1" sheetId="20" state="hidden" r:id="rId8"/>
    <sheet name="Hoja3" sheetId="22" state="hidden" r:id="rId9"/>
  </sheets>
  <definedNames>
    <definedName name="__bookmark_1" localSheetId="2">#REF!</definedName>
    <definedName name="__bookmark_1" localSheetId="4">#REF!</definedName>
    <definedName name="__bookmark_1" localSheetId="5">#REF!</definedName>
    <definedName name="__bookmark_1" localSheetId="3">#REF!</definedName>
    <definedName name="__bookmark_1">#REF!</definedName>
    <definedName name="_xlnm._FilterDatabase" localSheetId="6" hidden="1">'ESTADO DE SITUACION '!$A$1:$AQ$818</definedName>
    <definedName name="_xlnm._FilterDatabase" localSheetId="8" hidden="1">Hoja3!$A$3:$B$361</definedName>
    <definedName name="_xlnm._FilterDatabase" localSheetId="5" hidden="1">PROVISION!$A$4:$K$15</definedName>
    <definedName name="_xlnm.Print_Area" localSheetId="6">'ESTADO DE SITUACION '!$A$2:$AC$161,'ESTADO DE SITUACION '!$A$163:$AC$390,'ESTADO DE SITUACION '!$A$393:$AC$607,'ESTADO DE SITUACION '!$A$609:$AC$734,'ESTADO DE SITUACION '!$A$736:$AC$756,'ESTADO DE SITUACION '!$A$758:$AC$818</definedName>
    <definedName name="_xlnm.Print_Area" localSheetId="2">GRAFICO!$A$1:$F$40,GRAFICO!$H$1:$L$40,GRAFICO!#REF!,GRAFICO!#REF!,GRAFICO!#REF!</definedName>
    <definedName name="proyectosconrecomendacion" localSheetId="2">#REF!</definedName>
    <definedName name="proyectosconrecomendacion" localSheetId="4">#REF!</definedName>
    <definedName name="proyectosconrecomendacion" localSheetId="5">#REF!</definedName>
    <definedName name="proyectosconrecomendacion" localSheetId="3">#REF!</definedName>
    <definedName name="proyectosconrecomendacion">#REF!</definedName>
    <definedName name="_xlnm.Print_Titles" localSheetId="6">'ESTADO DE SITUACION '!$1:$1</definedName>
    <definedName name="VB" localSheetId="2">#REF!</definedName>
    <definedName name="VB" localSheetId="4">#REF!</definedName>
    <definedName name="VB" localSheetId="5">#REF!</definedName>
    <definedName name="VB" localSheetId="3">#REF!</definedName>
    <definedName name="VB">#REF!</definedName>
  </definedNames>
  <calcPr calcId="144525"/>
  <pivotCaches>
    <pivotCache cacheId="0" r:id="rId10"/>
    <pivotCache cacheId="1" r:id="rId11"/>
    <pivotCache cacheId="2" r:id="rId12"/>
  </pivotCaches>
</workbook>
</file>

<file path=xl/calcChain.xml><?xml version="1.0" encoding="utf-8"?>
<calcChain xmlns="http://schemas.openxmlformats.org/spreadsheetml/2006/main">
  <c r="Z802" i="5" l="1"/>
  <c r="Z801" i="5"/>
  <c r="Z800" i="5"/>
  <c r="Z799" i="5"/>
  <c r="Z798" i="5"/>
  <c r="Z797" i="5"/>
  <c r="Z796" i="5"/>
  <c r="Z795" i="5"/>
  <c r="Z794" i="5"/>
  <c r="Z793" i="5"/>
  <c r="Z792" i="5"/>
  <c r="Z791" i="5"/>
  <c r="Z790" i="5"/>
  <c r="Z789" i="5"/>
  <c r="Z784" i="5"/>
  <c r="Z783" i="5"/>
  <c r="Z782" i="5"/>
  <c r="Z778" i="5"/>
  <c r="Z777" i="5"/>
  <c r="Z776" i="5"/>
  <c r="Z775" i="5"/>
  <c r="Z774" i="5"/>
  <c r="Z773" i="5"/>
  <c r="Z772" i="5"/>
  <c r="Z771" i="5"/>
  <c r="Z770" i="5"/>
  <c r="Z769" i="5"/>
  <c r="Z768" i="5"/>
  <c r="Z767" i="5"/>
  <c r="Z766" i="5"/>
  <c r="Z765" i="5"/>
  <c r="Z764" i="5"/>
  <c r="Z763" i="5"/>
  <c r="Z762" i="5"/>
  <c r="Z761" i="5"/>
  <c r="Z760" i="5"/>
  <c r="Z753" i="5"/>
  <c r="Z752" i="5"/>
  <c r="Z751" i="5"/>
  <c r="Z750" i="5"/>
  <c r="Z749" i="5"/>
  <c r="Z745" i="5"/>
  <c r="Z744" i="5"/>
  <c r="Z743" i="5"/>
  <c r="Z739" i="5"/>
  <c r="Z738" i="5"/>
  <c r="Z729" i="5"/>
  <c r="Z728" i="5"/>
  <c r="Z727" i="5"/>
  <c r="Z726" i="5"/>
  <c r="Z725" i="5"/>
  <c r="Z724" i="5"/>
  <c r="Z723" i="5"/>
  <c r="Z719" i="5"/>
  <c r="Z718" i="5"/>
  <c r="Z717" i="5"/>
  <c r="Z716" i="5"/>
  <c r="Z715" i="5"/>
  <c r="Z714" i="5"/>
  <c r="Z713" i="5"/>
  <c r="Z712" i="5"/>
  <c r="Z711" i="5"/>
  <c r="Z710" i="5"/>
  <c r="Z709" i="5"/>
  <c r="Z705" i="5"/>
  <c r="Z704" i="5"/>
  <c r="Z703" i="5"/>
  <c r="Z702" i="5"/>
  <c r="Z701" i="5"/>
  <c r="Z700" i="5"/>
  <c r="Z699" i="5"/>
  <c r="Z698" i="5"/>
  <c r="Z697" i="5"/>
  <c r="Z696" i="5"/>
  <c r="Z695" i="5"/>
  <c r="Z694" i="5"/>
  <c r="Z693" i="5"/>
  <c r="Z692" i="5"/>
  <c r="Z691" i="5"/>
  <c r="Z690" i="5"/>
  <c r="Z689" i="5"/>
  <c r="Z688" i="5"/>
  <c r="Z687" i="5"/>
  <c r="Z686" i="5"/>
  <c r="Z679" i="5"/>
  <c r="Z675" i="5"/>
  <c r="Z674" i="5"/>
  <c r="Z670" i="5"/>
  <c r="Z669" i="5"/>
  <c r="Z662" i="5"/>
  <c r="Z661" i="5"/>
  <c r="Z652" i="5"/>
  <c r="Z650" i="5"/>
  <c r="Z638" i="5"/>
  <c r="Z637" i="5"/>
  <c r="Z636" i="5"/>
  <c r="Z632" i="5"/>
  <c r="Z628" i="5"/>
  <c r="Z621" i="5"/>
  <c r="Z620" i="5"/>
  <c r="Z619" i="5"/>
  <c r="Z615" i="5"/>
  <c r="Z611" i="5"/>
  <c r="Z602" i="5"/>
  <c r="Z601" i="5"/>
  <c r="Z600" i="5"/>
  <c r="Z599" i="5"/>
  <c r="Z595" i="5"/>
  <c r="Z594" i="5"/>
  <c r="Z593" i="5"/>
  <c r="Z592" i="5"/>
  <c r="Z591" i="5"/>
  <c r="Z590" i="5"/>
  <c r="Z589" i="5"/>
  <c r="Z588" i="5"/>
  <c r="Z587" i="5"/>
  <c r="Z586" i="5"/>
  <c r="Z585" i="5"/>
  <c r="Z581" i="5"/>
  <c r="Z580" i="5"/>
  <c r="Z579" i="5"/>
  <c r="Z572" i="5"/>
  <c r="Z571" i="5"/>
  <c r="Z567" i="5"/>
  <c r="Z566" i="5"/>
  <c r="Z562" i="5"/>
  <c r="Z561" i="5"/>
  <c r="Z554" i="5"/>
  <c r="Z553" i="5"/>
  <c r="Z552" i="5"/>
  <c r="Z548" i="5"/>
  <c r="Z547" i="5"/>
  <c r="Z546" i="5"/>
  <c r="Z542" i="5"/>
  <c r="Z541" i="5"/>
  <c r="Z534" i="5"/>
  <c r="Z533" i="5"/>
  <c r="Z532" i="5"/>
  <c r="Z531" i="5"/>
  <c r="Z530" i="5"/>
  <c r="Z529" i="5"/>
  <c r="Z525" i="5"/>
  <c r="Z524" i="5"/>
  <c r="Z517" i="5"/>
  <c r="Z516" i="5"/>
  <c r="Z515" i="5"/>
  <c r="Z511" i="5"/>
  <c r="Z510" i="5"/>
  <c r="Z506" i="5"/>
  <c r="Z499" i="5"/>
  <c r="Z498" i="5"/>
  <c r="Z494" i="5"/>
  <c r="Z490" i="5"/>
  <c r="Z483" i="5"/>
  <c r="Z482" i="5"/>
  <c r="Z478" i="5"/>
  <c r="Z477" i="5"/>
  <c r="Z473" i="5"/>
  <c r="Z465" i="5"/>
  <c r="Z464" i="5"/>
  <c r="Z460" i="5"/>
  <c r="Z459" i="5"/>
  <c r="Z458" i="5"/>
  <c r="Z451" i="5"/>
  <c r="Z450" i="5"/>
  <c r="Z449" i="5"/>
  <c r="Z448" i="5"/>
  <c r="Z447" i="5"/>
  <c r="Z446" i="5"/>
  <c r="Z442" i="5"/>
  <c r="Z438" i="5"/>
  <c r="Z437" i="5"/>
  <c r="Z436" i="5"/>
  <c r="Z434" i="5"/>
  <c r="Z427" i="5"/>
  <c r="Z426" i="5"/>
  <c r="Z425" i="5"/>
  <c r="Z421" i="5"/>
  <c r="Z420" i="5"/>
  <c r="Z419" i="5"/>
  <c r="Z418" i="5"/>
  <c r="Z414" i="5"/>
  <c r="Z413" i="5"/>
  <c r="Z412" i="5"/>
  <c r="Z405" i="5"/>
  <c r="Z404" i="5"/>
  <c r="Z400" i="5"/>
  <c r="Z396" i="5"/>
  <c r="Z395" i="5"/>
  <c r="Z385" i="5"/>
  <c r="Z384" i="5"/>
  <c r="Z383" i="5"/>
  <c r="Z382" i="5"/>
  <c r="Z378" i="5"/>
  <c r="Z377" i="5"/>
  <c r="Z376" i="5"/>
  <c r="Z375" i="5"/>
  <c r="Z374" i="5"/>
  <c r="Z373" i="5"/>
  <c r="Z369" i="5"/>
  <c r="Z368" i="5"/>
  <c r="Z367" i="5"/>
  <c r="Z366" i="5"/>
  <c r="Z365" i="5"/>
  <c r="Z364" i="5"/>
  <c r="Z357" i="5"/>
  <c r="Z356" i="5"/>
  <c r="Z355" i="5"/>
  <c r="Z351" i="5"/>
  <c r="Z350" i="5"/>
  <c r="Z349" i="5"/>
  <c r="Z348" i="5"/>
  <c r="Z344" i="5"/>
  <c r="Z343" i="5"/>
  <c r="Z342" i="5"/>
  <c r="Z341" i="5"/>
  <c r="Z340" i="5"/>
  <c r="Z333" i="5"/>
  <c r="Z332" i="5"/>
  <c r="Z331" i="5"/>
  <c r="Z330" i="5"/>
  <c r="Z329" i="5"/>
  <c r="Z325" i="5"/>
  <c r="Z321" i="5"/>
  <c r="Z320" i="5"/>
  <c r="Z319" i="5"/>
  <c r="Z318" i="5"/>
  <c r="Z311" i="5"/>
  <c r="Z310" i="5"/>
  <c r="Z309" i="5"/>
  <c r="Z308" i="5"/>
  <c r="Z307" i="5"/>
  <c r="Z303" i="5"/>
  <c r="Z302" i="5"/>
  <c r="Z298" i="5"/>
  <c r="Z297" i="5"/>
  <c r="Z296" i="5"/>
  <c r="Z295" i="5"/>
  <c r="Z294" i="5"/>
  <c r="Z287" i="5"/>
  <c r="Z286" i="5"/>
  <c r="Z282" i="5"/>
  <c r="Z281" i="5"/>
  <c r="Z274" i="5"/>
  <c r="Z273" i="5"/>
  <c r="Z272" i="5"/>
  <c r="Z268" i="5"/>
  <c r="Z267" i="5"/>
  <c r="Z263" i="5"/>
  <c r="Z261" i="5"/>
  <c r="Z260" i="5"/>
  <c r="Z259" i="5"/>
  <c r="Z258" i="5"/>
  <c r="Z257" i="5"/>
  <c r="Z256" i="5"/>
  <c r="Z249" i="5"/>
  <c r="Z248" i="5"/>
  <c r="Z244" i="5"/>
  <c r="Z239" i="5"/>
  <c r="Z238" i="5"/>
  <c r="Z237" i="5"/>
  <c r="Z229" i="5"/>
  <c r="Z228" i="5"/>
  <c r="Z224" i="5"/>
  <c r="Z223" i="5"/>
  <c r="Z222" i="5"/>
  <c r="Z221" i="5"/>
  <c r="Z215" i="5"/>
  <c r="Z208" i="5"/>
  <c r="Z207" i="5"/>
  <c r="Z206" i="5"/>
  <c r="Z202" i="5"/>
  <c r="Z201" i="5"/>
  <c r="Z194" i="5"/>
  <c r="Z193" i="5"/>
  <c r="Z192" i="5"/>
  <c r="Z191" i="5"/>
  <c r="Z190" i="5"/>
  <c r="Z189" i="5"/>
  <c r="Z185" i="5"/>
  <c r="Z184" i="5"/>
  <c r="Z183" i="5"/>
  <c r="Z182" i="5"/>
  <c r="Z181" i="5"/>
  <c r="Z180" i="5"/>
  <c r="Z179" i="5"/>
  <c r="Z175" i="5"/>
  <c r="Z173" i="5"/>
  <c r="Z172" i="5"/>
  <c r="Z171" i="5"/>
  <c r="Z170" i="5"/>
  <c r="Z169" i="5"/>
  <c r="Z168" i="5"/>
  <c r="Z167" i="5"/>
  <c r="Z166" i="5"/>
  <c r="Z165" i="5"/>
  <c r="Z156" i="5"/>
  <c r="Z155" i="5"/>
  <c r="Z154" i="5"/>
  <c r="Z153" i="5"/>
  <c r="Z149" i="5"/>
  <c r="Z148" i="5"/>
  <c r="Z147" i="5"/>
  <c r="Z146" i="5"/>
  <c r="Z145" i="5"/>
  <c r="Z144" i="5"/>
  <c r="Z140" i="5"/>
  <c r="Z139" i="5"/>
  <c r="Z138" i="5"/>
  <c r="Z131" i="5"/>
  <c r="Z130" i="5"/>
  <c r="Z129" i="5"/>
  <c r="Z125" i="5"/>
  <c r="Z121" i="5"/>
  <c r="Z114" i="5"/>
  <c r="Z113" i="5"/>
  <c r="Z112" i="5"/>
  <c r="Z111" i="5"/>
  <c r="Z107" i="5"/>
  <c r="Z106" i="5"/>
  <c r="Z102" i="5"/>
  <c r="Z101" i="5"/>
  <c r="Z99" i="5"/>
  <c r="Z92" i="5"/>
  <c r="Z91" i="5"/>
  <c r="Z90" i="5"/>
  <c r="Z86" i="5"/>
  <c r="Z82" i="5"/>
  <c r="Z81" i="5"/>
  <c r="Z74" i="5"/>
  <c r="Z73" i="5"/>
  <c r="Z72" i="5"/>
  <c r="Z68" i="5"/>
  <c r="Z67" i="5"/>
  <c r="Z60" i="5"/>
  <c r="Z59" i="5"/>
  <c r="Z58" i="5"/>
  <c r="Z54" i="5"/>
  <c r="Z53" i="5"/>
  <c r="Z52" i="5"/>
  <c r="Z48" i="5"/>
  <c r="Z47" i="5"/>
  <c r="Z46" i="5"/>
  <c r="Z45" i="5"/>
  <c r="Z38" i="5"/>
  <c r="Z37" i="5"/>
  <c r="Z36" i="5"/>
  <c r="Z32" i="5"/>
  <c r="Z28" i="5"/>
  <c r="Z27" i="5"/>
  <c r="Z26" i="5"/>
  <c r="Z19" i="5"/>
  <c r="Z18" i="5"/>
  <c r="Z17" i="5"/>
  <c r="Z16" i="5"/>
  <c r="Z12" i="5"/>
  <c r="Z8" i="5"/>
  <c r="Z7" i="5"/>
  <c r="Z6" i="5"/>
  <c r="Z5" i="5"/>
  <c r="X802" i="5"/>
  <c r="Y802" i="5" s="1"/>
  <c r="X801" i="5"/>
  <c r="Y801" i="5" s="1"/>
  <c r="X800" i="5"/>
  <c r="Y800" i="5" s="1"/>
  <c r="X799" i="5"/>
  <c r="Y799" i="5" s="1"/>
  <c r="X798" i="5"/>
  <c r="Y798" i="5" s="1"/>
  <c r="X797" i="5"/>
  <c r="Y797" i="5" s="1"/>
  <c r="X796" i="5"/>
  <c r="Y796" i="5" s="1"/>
  <c r="X795" i="5"/>
  <c r="Y795" i="5" s="1"/>
  <c r="X794" i="5"/>
  <c r="Y794" i="5" s="1"/>
  <c r="X793" i="5"/>
  <c r="Y793" i="5" s="1"/>
  <c r="X792" i="5"/>
  <c r="Y792" i="5" s="1"/>
  <c r="X791" i="5"/>
  <c r="Y791" i="5" s="1"/>
  <c r="X790" i="5"/>
  <c r="Y790" i="5" s="1"/>
  <c r="X789" i="5"/>
  <c r="Y789" i="5" s="1"/>
  <c r="X784" i="5"/>
  <c r="Y784" i="5" s="1"/>
  <c r="X783" i="5"/>
  <c r="Y783" i="5" s="1"/>
  <c r="X782" i="5"/>
  <c r="Y782" i="5" s="1"/>
  <c r="X778" i="5"/>
  <c r="Y778" i="5" s="1"/>
  <c r="X777" i="5"/>
  <c r="Y777" i="5" s="1"/>
  <c r="X776" i="5"/>
  <c r="Y776" i="5" s="1"/>
  <c r="X775" i="5"/>
  <c r="Y775" i="5" s="1"/>
  <c r="X774" i="5"/>
  <c r="Y774" i="5" s="1"/>
  <c r="X773" i="5"/>
  <c r="Y773" i="5" s="1"/>
  <c r="X772" i="5"/>
  <c r="Y772" i="5" s="1"/>
  <c r="X771" i="5"/>
  <c r="Y771" i="5" s="1"/>
  <c r="X770" i="5"/>
  <c r="Y770" i="5" s="1"/>
  <c r="X769" i="5"/>
  <c r="Y769" i="5" s="1"/>
  <c r="X768" i="5"/>
  <c r="Y768" i="5" s="1"/>
  <c r="X767" i="5"/>
  <c r="Y767" i="5" s="1"/>
  <c r="X766" i="5"/>
  <c r="Y766" i="5" s="1"/>
  <c r="X765" i="5"/>
  <c r="Y765" i="5" s="1"/>
  <c r="X764" i="5"/>
  <c r="Y764" i="5" s="1"/>
  <c r="X763" i="5"/>
  <c r="Y763" i="5" s="1"/>
  <c r="X762" i="5"/>
  <c r="Y762" i="5" s="1"/>
  <c r="X761" i="5"/>
  <c r="Y761" i="5" s="1"/>
  <c r="X760" i="5"/>
  <c r="Y760" i="5" s="1"/>
  <c r="X753" i="5"/>
  <c r="Y753" i="5" s="1"/>
  <c r="X752" i="5"/>
  <c r="Y752" i="5" s="1"/>
  <c r="X751" i="5"/>
  <c r="Y751" i="5" s="1"/>
  <c r="X750" i="5"/>
  <c r="Y750" i="5" s="1"/>
  <c r="X749" i="5"/>
  <c r="Y749" i="5" s="1"/>
  <c r="X745" i="5"/>
  <c r="Y745" i="5" s="1"/>
  <c r="X744" i="5"/>
  <c r="Y744" i="5" s="1"/>
  <c r="X743" i="5"/>
  <c r="Y743" i="5" s="1"/>
  <c r="X739" i="5"/>
  <c r="Y739" i="5" s="1"/>
  <c r="X738" i="5"/>
  <c r="Y738" i="5" s="1"/>
  <c r="X729" i="5"/>
  <c r="Y729" i="5" s="1"/>
  <c r="X728" i="5"/>
  <c r="Y728" i="5" s="1"/>
  <c r="X727" i="5"/>
  <c r="Y727" i="5" s="1"/>
  <c r="X726" i="5"/>
  <c r="Y726" i="5" s="1"/>
  <c r="X725" i="5"/>
  <c r="Y725" i="5" s="1"/>
  <c r="X724" i="5"/>
  <c r="Y724" i="5" s="1"/>
  <c r="X723" i="5"/>
  <c r="Y723" i="5" s="1"/>
  <c r="X719" i="5"/>
  <c r="Y719" i="5" s="1"/>
  <c r="X718" i="5"/>
  <c r="Y718" i="5" s="1"/>
  <c r="X717" i="5"/>
  <c r="Y717" i="5" s="1"/>
  <c r="X716" i="5"/>
  <c r="Y716" i="5" s="1"/>
  <c r="X715" i="5"/>
  <c r="Y715" i="5" s="1"/>
  <c r="X714" i="5"/>
  <c r="Y714" i="5" s="1"/>
  <c r="X713" i="5"/>
  <c r="Y713" i="5" s="1"/>
  <c r="X712" i="5"/>
  <c r="Y712" i="5" s="1"/>
  <c r="X711" i="5"/>
  <c r="Y711" i="5" s="1"/>
  <c r="X710" i="5"/>
  <c r="Y710" i="5" s="1"/>
  <c r="X709" i="5"/>
  <c r="Y709" i="5" s="1"/>
  <c r="X705" i="5"/>
  <c r="Y705" i="5" s="1"/>
  <c r="X704" i="5"/>
  <c r="Y704" i="5" s="1"/>
  <c r="X703" i="5"/>
  <c r="Y703" i="5" s="1"/>
  <c r="X702" i="5"/>
  <c r="Y702" i="5" s="1"/>
  <c r="X701" i="5"/>
  <c r="Y701" i="5" s="1"/>
  <c r="X700" i="5"/>
  <c r="Y700" i="5" s="1"/>
  <c r="X699" i="5"/>
  <c r="Y699" i="5" s="1"/>
  <c r="X698" i="5"/>
  <c r="Y698" i="5" s="1"/>
  <c r="X697" i="5"/>
  <c r="Y697" i="5" s="1"/>
  <c r="X696" i="5"/>
  <c r="Y696" i="5" s="1"/>
  <c r="X695" i="5"/>
  <c r="Y695" i="5" s="1"/>
  <c r="X694" i="5"/>
  <c r="Y694" i="5" s="1"/>
  <c r="X693" i="5"/>
  <c r="Y693" i="5" s="1"/>
  <c r="X692" i="5"/>
  <c r="Y692" i="5" s="1"/>
  <c r="X691" i="5"/>
  <c r="Y691" i="5" s="1"/>
  <c r="X690" i="5"/>
  <c r="Y690" i="5" s="1"/>
  <c r="X689" i="5"/>
  <c r="Y689" i="5" s="1"/>
  <c r="X688" i="5"/>
  <c r="Y688" i="5" s="1"/>
  <c r="X687" i="5"/>
  <c r="Y687" i="5" s="1"/>
  <c r="X686" i="5"/>
  <c r="Y686" i="5" s="1"/>
  <c r="X679" i="5"/>
  <c r="Y679" i="5" s="1"/>
  <c r="X675" i="5"/>
  <c r="Y675" i="5" s="1"/>
  <c r="X674" i="5"/>
  <c r="Y674" i="5" s="1"/>
  <c r="X670" i="5"/>
  <c r="Y670" i="5" s="1"/>
  <c r="X669" i="5"/>
  <c r="Y669" i="5" s="1"/>
  <c r="X662" i="5"/>
  <c r="Y662" i="5" s="1"/>
  <c r="X661" i="5"/>
  <c r="Y661" i="5" s="1"/>
  <c r="X660" i="5"/>
  <c r="X659" i="5"/>
  <c r="X658" i="5"/>
  <c r="X657" i="5"/>
  <c r="X656" i="5"/>
  <c r="X652" i="5"/>
  <c r="Y652" i="5" s="1"/>
  <c r="X651" i="5"/>
  <c r="X650" i="5"/>
  <c r="Y650" i="5" s="1"/>
  <c r="X646" i="5"/>
  <c r="X645" i="5"/>
  <c r="X638" i="5"/>
  <c r="Y638" i="5" s="1"/>
  <c r="X637" i="5"/>
  <c r="Y637" i="5" s="1"/>
  <c r="X636" i="5"/>
  <c r="Y636" i="5" s="1"/>
  <c r="X632" i="5"/>
  <c r="Y632" i="5" s="1"/>
  <c r="X628" i="5"/>
  <c r="Y628" i="5" s="1"/>
  <c r="X621" i="5"/>
  <c r="Y621" i="5" s="1"/>
  <c r="X620" i="5"/>
  <c r="Y620" i="5" s="1"/>
  <c r="X619" i="5"/>
  <c r="Y619" i="5" s="1"/>
  <c r="X615" i="5"/>
  <c r="Y615" i="5" s="1"/>
  <c r="X611" i="5"/>
  <c r="Y611" i="5" s="1"/>
  <c r="X602" i="5"/>
  <c r="Y602" i="5" s="1"/>
  <c r="X601" i="5"/>
  <c r="Y601" i="5" s="1"/>
  <c r="X600" i="5"/>
  <c r="Y600" i="5" s="1"/>
  <c r="X599" i="5"/>
  <c r="Y599" i="5" s="1"/>
  <c r="X595" i="5"/>
  <c r="Y595" i="5" s="1"/>
  <c r="X594" i="5"/>
  <c r="Y594" i="5" s="1"/>
  <c r="X593" i="5"/>
  <c r="Y593" i="5" s="1"/>
  <c r="X592" i="5"/>
  <c r="Y592" i="5" s="1"/>
  <c r="X591" i="5"/>
  <c r="Y591" i="5" s="1"/>
  <c r="X590" i="5"/>
  <c r="Y590" i="5" s="1"/>
  <c r="X589" i="5"/>
  <c r="Y589" i="5" s="1"/>
  <c r="X588" i="5"/>
  <c r="Y588" i="5" s="1"/>
  <c r="X587" i="5"/>
  <c r="Y587" i="5" s="1"/>
  <c r="X586" i="5"/>
  <c r="Y586" i="5" s="1"/>
  <c r="X585" i="5"/>
  <c r="Y585" i="5" s="1"/>
  <c r="X581" i="5"/>
  <c r="Y581" i="5" s="1"/>
  <c r="X580" i="5"/>
  <c r="Y580" i="5" s="1"/>
  <c r="X579" i="5"/>
  <c r="Y579" i="5" s="1"/>
  <c r="X572" i="5"/>
  <c r="Y572" i="5" s="1"/>
  <c r="X571" i="5"/>
  <c r="Y571" i="5" s="1"/>
  <c r="X567" i="5"/>
  <c r="Y567" i="5" s="1"/>
  <c r="X566" i="5"/>
  <c r="Y566" i="5" s="1"/>
  <c r="X562" i="5"/>
  <c r="Y562" i="5" s="1"/>
  <c r="X561" i="5"/>
  <c r="Y561" i="5" s="1"/>
  <c r="X554" i="5"/>
  <c r="Y554" i="5" s="1"/>
  <c r="X553" i="5"/>
  <c r="Y553" i="5" s="1"/>
  <c r="X552" i="5"/>
  <c r="Y552" i="5" s="1"/>
  <c r="X548" i="5"/>
  <c r="Y548" i="5" s="1"/>
  <c r="X547" i="5"/>
  <c r="Y547" i="5" s="1"/>
  <c r="X546" i="5"/>
  <c r="Y546" i="5" s="1"/>
  <c r="X542" i="5"/>
  <c r="Y542" i="5" s="1"/>
  <c r="X541" i="5"/>
  <c r="Y541" i="5" s="1"/>
  <c r="X534" i="5"/>
  <c r="Y534" i="5" s="1"/>
  <c r="X533" i="5"/>
  <c r="Y533" i="5" s="1"/>
  <c r="X532" i="5"/>
  <c r="Y532" i="5" s="1"/>
  <c r="X531" i="5"/>
  <c r="Y531" i="5" s="1"/>
  <c r="X530" i="5"/>
  <c r="Y530" i="5" s="1"/>
  <c r="X529" i="5"/>
  <c r="Y529" i="5" s="1"/>
  <c r="X525" i="5"/>
  <c r="Y525" i="5" s="1"/>
  <c r="X524" i="5"/>
  <c r="Y524" i="5" s="1"/>
  <c r="X517" i="5"/>
  <c r="Y517" i="5" s="1"/>
  <c r="X516" i="5"/>
  <c r="Y516" i="5" s="1"/>
  <c r="X515" i="5"/>
  <c r="Y515" i="5" s="1"/>
  <c r="X511" i="5"/>
  <c r="Y511" i="5" s="1"/>
  <c r="X510" i="5"/>
  <c r="Y510" i="5" s="1"/>
  <c r="X506" i="5"/>
  <c r="Y506" i="5" s="1"/>
  <c r="X499" i="5"/>
  <c r="Y499" i="5" s="1"/>
  <c r="X498" i="5"/>
  <c r="Y498" i="5" s="1"/>
  <c r="X494" i="5"/>
  <c r="Y494" i="5" s="1"/>
  <c r="X490" i="5"/>
  <c r="Y490" i="5" s="1"/>
  <c r="X483" i="5"/>
  <c r="Y483" i="5" s="1"/>
  <c r="X482" i="5"/>
  <c r="Y482" i="5" s="1"/>
  <c r="X478" i="5"/>
  <c r="Y478" i="5" s="1"/>
  <c r="X477" i="5"/>
  <c r="Y477" i="5" s="1"/>
  <c r="X473" i="5"/>
  <c r="Y473" i="5" s="1"/>
  <c r="X472" i="5"/>
  <c r="X465" i="5"/>
  <c r="Y465" i="5" s="1"/>
  <c r="X464" i="5"/>
  <c r="Y464" i="5" s="1"/>
  <c r="X460" i="5"/>
  <c r="Y460" i="5" s="1"/>
  <c r="X459" i="5"/>
  <c r="Y459" i="5" s="1"/>
  <c r="X458" i="5"/>
  <c r="Y458" i="5" s="1"/>
  <c r="X451" i="5"/>
  <c r="Y451" i="5" s="1"/>
  <c r="X450" i="5"/>
  <c r="Y450" i="5" s="1"/>
  <c r="X449" i="5"/>
  <c r="Y449" i="5" s="1"/>
  <c r="X448" i="5"/>
  <c r="Y448" i="5" s="1"/>
  <c r="X447" i="5"/>
  <c r="Y447" i="5" s="1"/>
  <c r="X446" i="5"/>
  <c r="Y446" i="5" s="1"/>
  <c r="X442" i="5"/>
  <c r="Y442" i="5" s="1"/>
  <c r="X438" i="5"/>
  <c r="Y438" i="5" s="1"/>
  <c r="X437" i="5"/>
  <c r="Y437" i="5" s="1"/>
  <c r="X436" i="5"/>
  <c r="Y436" i="5" s="1"/>
  <c r="X435" i="5"/>
  <c r="X434" i="5"/>
  <c r="Y434" i="5" s="1"/>
  <c r="X427" i="5"/>
  <c r="Y427" i="5" s="1"/>
  <c r="X426" i="5"/>
  <c r="Y426" i="5" s="1"/>
  <c r="X425" i="5"/>
  <c r="Y425" i="5" s="1"/>
  <c r="X421" i="5"/>
  <c r="Y421" i="5" s="1"/>
  <c r="X420" i="5"/>
  <c r="Y420" i="5" s="1"/>
  <c r="X419" i="5"/>
  <c r="Y419" i="5" s="1"/>
  <c r="X418" i="5"/>
  <c r="Y418" i="5" s="1"/>
  <c r="X414" i="5"/>
  <c r="Y414" i="5" s="1"/>
  <c r="X413" i="5"/>
  <c r="Y413" i="5" s="1"/>
  <c r="X412" i="5"/>
  <c r="Y412" i="5" s="1"/>
  <c r="X405" i="5"/>
  <c r="Y405" i="5" s="1"/>
  <c r="X404" i="5"/>
  <c r="Y404" i="5" s="1"/>
  <c r="X400" i="5"/>
  <c r="Y400" i="5" s="1"/>
  <c r="X396" i="5"/>
  <c r="Y396" i="5" s="1"/>
  <c r="X395" i="5"/>
  <c r="Y395" i="5" s="1"/>
  <c r="X385" i="5"/>
  <c r="Y385" i="5" s="1"/>
  <c r="X384" i="5"/>
  <c r="Y384" i="5" s="1"/>
  <c r="X383" i="5"/>
  <c r="Y383" i="5" s="1"/>
  <c r="X382" i="5"/>
  <c r="Y382" i="5" s="1"/>
  <c r="X378" i="5"/>
  <c r="Y378" i="5" s="1"/>
  <c r="X377" i="5"/>
  <c r="Y377" i="5" s="1"/>
  <c r="X376" i="5"/>
  <c r="Y376" i="5" s="1"/>
  <c r="X375" i="5"/>
  <c r="Y375" i="5" s="1"/>
  <c r="X374" i="5"/>
  <c r="Y374" i="5" s="1"/>
  <c r="X373" i="5"/>
  <c r="Y373" i="5" s="1"/>
  <c r="X369" i="5"/>
  <c r="Y369" i="5" s="1"/>
  <c r="X368" i="5"/>
  <c r="Y368" i="5" s="1"/>
  <c r="X367" i="5"/>
  <c r="Y367" i="5" s="1"/>
  <c r="X366" i="5"/>
  <c r="Y366" i="5" s="1"/>
  <c r="X365" i="5"/>
  <c r="Y365" i="5" s="1"/>
  <c r="X364" i="5"/>
  <c r="Y364" i="5" s="1"/>
  <c r="X357" i="5"/>
  <c r="Y357" i="5" s="1"/>
  <c r="X356" i="5"/>
  <c r="Y356" i="5" s="1"/>
  <c r="X355" i="5"/>
  <c r="Y355" i="5" s="1"/>
  <c r="X351" i="5"/>
  <c r="Y351" i="5" s="1"/>
  <c r="X350" i="5"/>
  <c r="Y350" i="5" s="1"/>
  <c r="X349" i="5"/>
  <c r="Y349" i="5" s="1"/>
  <c r="X348" i="5"/>
  <c r="Y348" i="5" s="1"/>
  <c r="X344" i="5"/>
  <c r="Y344" i="5" s="1"/>
  <c r="X343" i="5"/>
  <c r="Y343" i="5" s="1"/>
  <c r="X342" i="5"/>
  <c r="Y342" i="5" s="1"/>
  <c r="X341" i="5"/>
  <c r="Y341" i="5" s="1"/>
  <c r="X340" i="5"/>
  <c r="Y340" i="5" s="1"/>
  <c r="X333" i="5"/>
  <c r="Y333" i="5" s="1"/>
  <c r="X332" i="5"/>
  <c r="Y332" i="5" s="1"/>
  <c r="X331" i="5"/>
  <c r="Y331" i="5" s="1"/>
  <c r="X330" i="5"/>
  <c r="Y330" i="5" s="1"/>
  <c r="X329" i="5"/>
  <c r="Y329" i="5" s="1"/>
  <c r="X325" i="5"/>
  <c r="Y325" i="5" s="1"/>
  <c r="X321" i="5"/>
  <c r="Y321" i="5" s="1"/>
  <c r="X320" i="5"/>
  <c r="Y320" i="5" s="1"/>
  <c r="X319" i="5"/>
  <c r="Y319" i="5" s="1"/>
  <c r="X318" i="5"/>
  <c r="Y318" i="5" s="1"/>
  <c r="X311" i="5"/>
  <c r="Y311" i="5" s="1"/>
  <c r="X310" i="5"/>
  <c r="Y310" i="5" s="1"/>
  <c r="X309" i="5"/>
  <c r="Y309" i="5" s="1"/>
  <c r="X308" i="5"/>
  <c r="Y308" i="5" s="1"/>
  <c r="X307" i="5"/>
  <c r="Y307" i="5" s="1"/>
  <c r="X303" i="5"/>
  <c r="Y303" i="5" s="1"/>
  <c r="X302" i="5"/>
  <c r="Y302" i="5" s="1"/>
  <c r="X298" i="5"/>
  <c r="Y298" i="5" s="1"/>
  <c r="X297" i="5"/>
  <c r="Y297" i="5" s="1"/>
  <c r="X296" i="5"/>
  <c r="Y296" i="5" s="1"/>
  <c r="X295" i="5"/>
  <c r="Y295" i="5" s="1"/>
  <c r="X294" i="5"/>
  <c r="Y294" i="5" s="1"/>
  <c r="X287" i="5"/>
  <c r="Y287" i="5" s="1"/>
  <c r="X286" i="5"/>
  <c r="Y286" i="5" s="1"/>
  <c r="X282" i="5"/>
  <c r="Y282" i="5" s="1"/>
  <c r="X281" i="5"/>
  <c r="Y281" i="5" s="1"/>
  <c r="X274" i="5"/>
  <c r="Y274" i="5" s="1"/>
  <c r="X273" i="5"/>
  <c r="Y273" i="5" s="1"/>
  <c r="X272" i="5"/>
  <c r="Y272" i="5" s="1"/>
  <c r="X268" i="5"/>
  <c r="Y268" i="5" s="1"/>
  <c r="X267" i="5"/>
  <c r="Y267" i="5" s="1"/>
  <c r="X263" i="5"/>
  <c r="Y263" i="5" s="1"/>
  <c r="X262" i="5"/>
  <c r="X261" i="5"/>
  <c r="Y261" i="5" s="1"/>
  <c r="X260" i="5"/>
  <c r="Y260" i="5" s="1"/>
  <c r="X259" i="5"/>
  <c r="Y259" i="5" s="1"/>
  <c r="X258" i="5"/>
  <c r="Y258" i="5" s="1"/>
  <c r="X257" i="5"/>
  <c r="Y257" i="5" s="1"/>
  <c r="X256" i="5"/>
  <c r="Y256" i="5" s="1"/>
  <c r="X249" i="5"/>
  <c r="Y249" i="5" s="1"/>
  <c r="X248" i="5"/>
  <c r="Y248" i="5" s="1"/>
  <c r="X244" i="5"/>
  <c r="Y244" i="5" s="1"/>
  <c r="X240" i="5"/>
  <c r="X239" i="5"/>
  <c r="Y239" i="5" s="1"/>
  <c r="X238" i="5"/>
  <c r="Y238" i="5" s="1"/>
  <c r="X237" i="5"/>
  <c r="Y237" i="5" s="1"/>
  <c r="X236" i="5"/>
  <c r="X229" i="5"/>
  <c r="Y229" i="5" s="1"/>
  <c r="X228" i="5"/>
  <c r="Y228" i="5" s="1"/>
  <c r="X224" i="5"/>
  <c r="Y224" i="5" s="1"/>
  <c r="X223" i="5"/>
  <c r="Y223" i="5" s="1"/>
  <c r="X222" i="5"/>
  <c r="Y222" i="5" s="1"/>
  <c r="X221" i="5"/>
  <c r="Y221" i="5" s="1"/>
  <c r="X217" i="5"/>
  <c r="X216" i="5"/>
  <c r="X215" i="5"/>
  <c r="Y215" i="5" s="1"/>
  <c r="X208" i="5"/>
  <c r="Y208" i="5" s="1"/>
  <c r="X207" i="5"/>
  <c r="Y207" i="5" s="1"/>
  <c r="X206" i="5"/>
  <c r="Y206" i="5" s="1"/>
  <c r="X202" i="5"/>
  <c r="Y202" i="5" s="1"/>
  <c r="X201" i="5"/>
  <c r="Y201" i="5" s="1"/>
  <c r="X194" i="5"/>
  <c r="Y194" i="5" s="1"/>
  <c r="X193" i="5"/>
  <c r="Y193" i="5" s="1"/>
  <c r="X192" i="5"/>
  <c r="Y192" i="5" s="1"/>
  <c r="X191" i="5"/>
  <c r="Y191" i="5" s="1"/>
  <c r="X190" i="5"/>
  <c r="Y190" i="5" s="1"/>
  <c r="X189" i="5"/>
  <c r="Y189" i="5" s="1"/>
  <c r="X185" i="5"/>
  <c r="Y185" i="5" s="1"/>
  <c r="X184" i="5"/>
  <c r="Y184" i="5" s="1"/>
  <c r="X183" i="5"/>
  <c r="Y183" i="5" s="1"/>
  <c r="X182" i="5"/>
  <c r="Y182" i="5" s="1"/>
  <c r="X181" i="5"/>
  <c r="Y181" i="5" s="1"/>
  <c r="X180" i="5"/>
  <c r="Y180" i="5" s="1"/>
  <c r="X179" i="5"/>
  <c r="Y179" i="5" s="1"/>
  <c r="X175" i="5"/>
  <c r="Y175" i="5" s="1"/>
  <c r="X174" i="5"/>
  <c r="X173" i="5"/>
  <c r="Y173" i="5" s="1"/>
  <c r="X172" i="5"/>
  <c r="Y172" i="5" s="1"/>
  <c r="X171" i="5"/>
  <c r="Y171" i="5" s="1"/>
  <c r="X170" i="5"/>
  <c r="Y170" i="5" s="1"/>
  <c r="X169" i="5"/>
  <c r="Y169" i="5" s="1"/>
  <c r="X168" i="5"/>
  <c r="Y168" i="5" s="1"/>
  <c r="X167" i="5"/>
  <c r="Y167" i="5" s="1"/>
  <c r="X166" i="5"/>
  <c r="Y166" i="5" s="1"/>
  <c r="X165" i="5"/>
  <c r="Y165" i="5" s="1"/>
  <c r="X156" i="5"/>
  <c r="Y156" i="5" s="1"/>
  <c r="X155" i="5"/>
  <c r="Y155" i="5" s="1"/>
  <c r="X154" i="5"/>
  <c r="Y154" i="5" s="1"/>
  <c r="X153" i="5"/>
  <c r="Y153" i="5" s="1"/>
  <c r="X149" i="5"/>
  <c r="Y149" i="5" s="1"/>
  <c r="X148" i="5"/>
  <c r="Y148" i="5" s="1"/>
  <c r="X147" i="5"/>
  <c r="Y147" i="5" s="1"/>
  <c r="X146" i="5"/>
  <c r="Y146" i="5" s="1"/>
  <c r="X145" i="5"/>
  <c r="Y145" i="5" s="1"/>
  <c r="X144" i="5"/>
  <c r="Y144" i="5" s="1"/>
  <c r="X140" i="5"/>
  <c r="Y140" i="5" s="1"/>
  <c r="X139" i="5"/>
  <c r="Y139" i="5" s="1"/>
  <c r="X138" i="5"/>
  <c r="Y138" i="5" s="1"/>
  <c r="X131" i="5"/>
  <c r="Y131" i="5" s="1"/>
  <c r="X130" i="5"/>
  <c r="Y130" i="5" s="1"/>
  <c r="X129" i="5"/>
  <c r="Y129" i="5" s="1"/>
  <c r="X125" i="5"/>
  <c r="Y125" i="5" s="1"/>
  <c r="X121" i="5"/>
  <c r="Y121" i="5" s="1"/>
  <c r="X114" i="5"/>
  <c r="Y114" i="5" s="1"/>
  <c r="X113" i="5"/>
  <c r="Y113" i="5" s="1"/>
  <c r="X112" i="5"/>
  <c r="Y112" i="5" s="1"/>
  <c r="X111" i="5"/>
  <c r="Y111" i="5" s="1"/>
  <c r="X107" i="5"/>
  <c r="Y107" i="5" s="1"/>
  <c r="X106" i="5"/>
  <c r="Y106" i="5" s="1"/>
  <c r="X102" i="5"/>
  <c r="Y102" i="5" s="1"/>
  <c r="X101" i="5"/>
  <c r="Y101" i="5" s="1"/>
  <c r="X100" i="5"/>
  <c r="X99" i="5"/>
  <c r="Y99" i="5" s="1"/>
  <c r="X92" i="5"/>
  <c r="Y92" i="5" s="1"/>
  <c r="X91" i="5"/>
  <c r="Y91" i="5" s="1"/>
  <c r="X90" i="5"/>
  <c r="Y90" i="5" s="1"/>
  <c r="X86" i="5"/>
  <c r="Y86" i="5" s="1"/>
  <c r="X82" i="5"/>
  <c r="Y82" i="5" s="1"/>
  <c r="X81" i="5"/>
  <c r="Y81" i="5" s="1"/>
  <c r="X74" i="5"/>
  <c r="Y74" i="5" s="1"/>
  <c r="X73" i="5"/>
  <c r="Y73" i="5" s="1"/>
  <c r="X72" i="5"/>
  <c r="Y72" i="5" s="1"/>
  <c r="X68" i="5"/>
  <c r="Y68" i="5" s="1"/>
  <c r="X67" i="5"/>
  <c r="Y67" i="5" s="1"/>
  <c r="X60" i="5"/>
  <c r="Y60" i="5" s="1"/>
  <c r="X59" i="5"/>
  <c r="Y59" i="5" s="1"/>
  <c r="X58" i="5"/>
  <c r="Y58" i="5" s="1"/>
  <c r="X54" i="5"/>
  <c r="Y54" i="5" s="1"/>
  <c r="X53" i="5"/>
  <c r="Y53" i="5" s="1"/>
  <c r="X52" i="5"/>
  <c r="Y52" i="5" s="1"/>
  <c r="X48" i="5"/>
  <c r="Y48" i="5" s="1"/>
  <c r="X47" i="5"/>
  <c r="Y47" i="5" s="1"/>
  <c r="X46" i="5"/>
  <c r="Y46" i="5" s="1"/>
  <c r="X45" i="5"/>
  <c r="Y45" i="5" s="1"/>
  <c r="X38" i="5"/>
  <c r="Y38" i="5" s="1"/>
  <c r="X37" i="5"/>
  <c r="Y37" i="5" s="1"/>
  <c r="X36" i="5"/>
  <c r="Y36" i="5" s="1"/>
  <c r="X32" i="5"/>
  <c r="Y32" i="5" s="1"/>
  <c r="X28" i="5"/>
  <c r="Y28" i="5" s="1"/>
  <c r="X27" i="5"/>
  <c r="Y27" i="5" s="1"/>
  <c r="X26" i="5"/>
  <c r="Y26" i="5" s="1"/>
  <c r="X19" i="5"/>
  <c r="Y19" i="5" s="1"/>
  <c r="X18" i="5"/>
  <c r="Y18" i="5" s="1"/>
  <c r="X17" i="5"/>
  <c r="Y17" i="5" s="1"/>
  <c r="X16" i="5"/>
  <c r="Y16" i="5" s="1"/>
  <c r="X12" i="5"/>
  <c r="Y12" i="5" s="1"/>
  <c r="X8" i="5"/>
  <c r="Y8" i="5" s="1"/>
  <c r="X7" i="5"/>
  <c r="Y7" i="5" s="1"/>
  <c r="X6" i="5"/>
  <c r="Y6" i="5" s="1"/>
  <c r="X5" i="5"/>
  <c r="Y5" i="5" s="1"/>
  <c r="W803" i="5" l="1"/>
  <c r="W805" i="5" s="1"/>
  <c r="W785" i="5"/>
  <c r="W779" i="5"/>
  <c r="W754" i="5"/>
  <c r="W746" i="5"/>
  <c r="W740" i="5"/>
  <c r="W730" i="5"/>
  <c r="W720" i="5"/>
  <c r="W706" i="5"/>
  <c r="W680" i="5"/>
  <c r="W676" i="5"/>
  <c r="W671" i="5"/>
  <c r="W663" i="5"/>
  <c r="W653" i="5"/>
  <c r="W647" i="5"/>
  <c r="W639" i="5"/>
  <c r="W633" i="5"/>
  <c r="W629" i="5"/>
  <c r="W622" i="5"/>
  <c r="W616" i="5"/>
  <c r="W612" i="5"/>
  <c r="W603" i="5"/>
  <c r="W596" i="5"/>
  <c r="W582" i="5"/>
  <c r="W573" i="5"/>
  <c r="W568" i="5"/>
  <c r="W563" i="5"/>
  <c r="W555" i="5"/>
  <c r="W549" i="5"/>
  <c r="W543" i="5"/>
  <c r="W535" i="5"/>
  <c r="W537" i="5" s="1"/>
  <c r="W526" i="5"/>
  <c r="W518" i="5"/>
  <c r="W512" i="5"/>
  <c r="W507" i="5"/>
  <c r="W500" i="5"/>
  <c r="W495" i="5"/>
  <c r="W491" i="5"/>
  <c r="W484" i="5"/>
  <c r="W479" i="5"/>
  <c r="W474" i="5"/>
  <c r="W466" i="5"/>
  <c r="W461" i="5"/>
  <c r="W452" i="5"/>
  <c r="W443" i="5"/>
  <c r="W439" i="5"/>
  <c r="W428" i="5"/>
  <c r="W422" i="5"/>
  <c r="W415" i="5"/>
  <c r="W406" i="5"/>
  <c r="W401" i="5"/>
  <c r="W397" i="5"/>
  <c r="W386" i="5"/>
  <c r="W379" i="5"/>
  <c r="W370" i="5"/>
  <c r="W358" i="5"/>
  <c r="W352" i="5"/>
  <c r="W345" i="5"/>
  <c r="W334" i="5"/>
  <c r="W326" i="5"/>
  <c r="W322" i="5"/>
  <c r="W312" i="5"/>
  <c r="W304" i="5"/>
  <c r="W299" i="5"/>
  <c r="W288" i="5"/>
  <c r="W283" i="5"/>
  <c r="W275" i="5"/>
  <c r="W269" i="5"/>
  <c r="W264" i="5"/>
  <c r="W250" i="5"/>
  <c r="W245" i="5"/>
  <c r="W241" i="5"/>
  <c r="W230" i="5"/>
  <c r="W225" i="5"/>
  <c r="W218" i="5"/>
  <c r="W209" i="5"/>
  <c r="W203" i="5"/>
  <c r="W195" i="5"/>
  <c r="W186" i="5"/>
  <c r="W176" i="5"/>
  <c r="W157" i="5"/>
  <c r="W150" i="5"/>
  <c r="W141" i="5"/>
  <c r="W132" i="5"/>
  <c r="W126" i="5"/>
  <c r="W122" i="5"/>
  <c r="W115" i="5"/>
  <c r="W108" i="5"/>
  <c r="W103" i="5"/>
  <c r="W93" i="5"/>
  <c r="W87" i="5"/>
  <c r="W83" i="5"/>
  <c r="W75" i="5"/>
  <c r="W69" i="5"/>
  <c r="W61" i="5"/>
  <c r="W55" i="5"/>
  <c r="W49" i="5"/>
  <c r="W39" i="5"/>
  <c r="W33" i="5"/>
  <c r="W29" i="5"/>
  <c r="W20" i="5"/>
  <c r="W13" i="5"/>
  <c r="W9" i="5"/>
  <c r="X4" i="5"/>
  <c r="J802" i="5"/>
  <c r="J801" i="5"/>
  <c r="J800" i="5"/>
  <c r="J799" i="5"/>
  <c r="J796" i="5"/>
  <c r="J794" i="5"/>
  <c r="J793" i="5"/>
  <c r="J792" i="5"/>
  <c r="J791" i="5"/>
  <c r="J790" i="5"/>
  <c r="J789" i="5"/>
  <c r="J784" i="5"/>
  <c r="J783" i="5"/>
  <c r="J782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3" i="5"/>
  <c r="J752" i="5"/>
  <c r="J751" i="5"/>
  <c r="J750" i="5"/>
  <c r="J749" i="5"/>
  <c r="J744" i="5"/>
  <c r="J743" i="5"/>
  <c r="J739" i="5"/>
  <c r="J738" i="5"/>
  <c r="J729" i="5"/>
  <c r="J727" i="5"/>
  <c r="J726" i="5"/>
  <c r="J725" i="5"/>
  <c r="J724" i="5"/>
  <c r="J723" i="5"/>
  <c r="J715" i="5"/>
  <c r="J714" i="5"/>
  <c r="J713" i="5"/>
  <c r="J712" i="5"/>
  <c r="J710" i="5"/>
  <c r="J709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79" i="5"/>
  <c r="J675" i="5"/>
  <c r="J674" i="5"/>
  <c r="J670" i="5"/>
  <c r="J669" i="5"/>
  <c r="J662" i="5"/>
  <c r="J661" i="5"/>
  <c r="J660" i="5"/>
  <c r="J659" i="5"/>
  <c r="J658" i="5"/>
  <c r="J657" i="5"/>
  <c r="J656" i="5"/>
  <c r="J652" i="5"/>
  <c r="J651" i="5"/>
  <c r="J650" i="5"/>
  <c r="J646" i="5"/>
  <c r="J645" i="5"/>
  <c r="J638" i="5"/>
  <c r="J637" i="5"/>
  <c r="J636" i="5"/>
  <c r="J632" i="5"/>
  <c r="J628" i="5"/>
  <c r="J621" i="5"/>
  <c r="J620" i="5"/>
  <c r="J619" i="5"/>
  <c r="J615" i="5"/>
  <c r="J611" i="5"/>
  <c r="J602" i="5"/>
  <c r="J601" i="5"/>
  <c r="J600" i="5"/>
  <c r="J599" i="5"/>
  <c r="J591" i="5"/>
  <c r="J590" i="5"/>
  <c r="J589" i="5"/>
  <c r="J588" i="5"/>
  <c r="J587" i="5"/>
  <c r="J581" i="5"/>
  <c r="J580" i="5"/>
  <c r="J579" i="5"/>
  <c r="J572" i="5"/>
  <c r="J571" i="5"/>
  <c r="J567" i="5"/>
  <c r="J566" i="5"/>
  <c r="J562" i="5"/>
  <c r="J561" i="5"/>
  <c r="J554" i="5"/>
  <c r="J553" i="5"/>
  <c r="J552" i="5"/>
  <c r="J548" i="5"/>
  <c r="J547" i="5"/>
  <c r="J546" i="5"/>
  <c r="J542" i="5"/>
  <c r="J541" i="5"/>
  <c r="J534" i="5"/>
  <c r="J533" i="5"/>
  <c r="J532" i="5"/>
  <c r="J531" i="5"/>
  <c r="J530" i="5"/>
  <c r="J529" i="5"/>
  <c r="J525" i="5"/>
  <c r="J524" i="5"/>
  <c r="J517" i="5"/>
  <c r="J516" i="5"/>
  <c r="J515" i="5"/>
  <c r="J511" i="5"/>
  <c r="J510" i="5"/>
  <c r="J506" i="5"/>
  <c r="J499" i="5"/>
  <c r="J498" i="5"/>
  <c r="J494" i="5"/>
  <c r="J490" i="5"/>
  <c r="J483" i="5"/>
  <c r="J482" i="5"/>
  <c r="J478" i="5"/>
  <c r="J477" i="5"/>
  <c r="J473" i="5"/>
  <c r="J472" i="5"/>
  <c r="J465" i="5"/>
  <c r="J464" i="5"/>
  <c r="J460" i="5"/>
  <c r="J459" i="5"/>
  <c r="J458" i="5"/>
  <c r="J451" i="5"/>
  <c r="J450" i="5"/>
  <c r="J449" i="5"/>
  <c r="J448" i="5"/>
  <c r="J447" i="5"/>
  <c r="J446" i="5"/>
  <c r="J442" i="5"/>
  <c r="J438" i="5"/>
  <c r="J437" i="5"/>
  <c r="J436" i="5"/>
  <c r="J435" i="5"/>
  <c r="J434" i="5"/>
  <c r="J427" i="5"/>
  <c r="J426" i="5"/>
  <c r="J425" i="5"/>
  <c r="J421" i="5"/>
  <c r="J420" i="5"/>
  <c r="J419" i="5"/>
  <c r="J418" i="5"/>
  <c r="J414" i="5"/>
  <c r="J413" i="5"/>
  <c r="J412" i="5"/>
  <c r="J405" i="5"/>
  <c r="J404" i="5"/>
  <c r="J400" i="5"/>
  <c r="J396" i="5"/>
  <c r="J395" i="5"/>
  <c r="J385" i="5"/>
  <c r="J384" i="5"/>
  <c r="J383" i="5"/>
  <c r="J382" i="5"/>
  <c r="J374" i="5"/>
  <c r="J373" i="5"/>
  <c r="J369" i="5"/>
  <c r="J368" i="5"/>
  <c r="J367" i="5"/>
  <c r="J366" i="5"/>
  <c r="J365" i="5"/>
  <c r="J364" i="5"/>
  <c r="J357" i="5"/>
  <c r="J356" i="5"/>
  <c r="J355" i="5"/>
  <c r="J351" i="5"/>
  <c r="J350" i="5"/>
  <c r="J349" i="5"/>
  <c r="J348" i="5"/>
  <c r="J344" i="5"/>
  <c r="J343" i="5"/>
  <c r="J342" i="5"/>
  <c r="J341" i="5"/>
  <c r="J340" i="5"/>
  <c r="J333" i="5"/>
  <c r="J332" i="5"/>
  <c r="J331" i="5"/>
  <c r="J330" i="5"/>
  <c r="J325" i="5"/>
  <c r="J321" i="5"/>
  <c r="J320" i="5"/>
  <c r="J319" i="5"/>
  <c r="J318" i="5"/>
  <c r="J311" i="5"/>
  <c r="J310" i="5"/>
  <c r="J309" i="5"/>
  <c r="J308" i="5"/>
  <c r="J307" i="5"/>
  <c r="J303" i="5"/>
  <c r="J302" i="5"/>
  <c r="J298" i="5"/>
  <c r="J297" i="5"/>
  <c r="J296" i="5"/>
  <c r="J295" i="5"/>
  <c r="J294" i="5"/>
  <c r="J287" i="5"/>
  <c r="J286" i="5"/>
  <c r="J282" i="5"/>
  <c r="J281" i="5"/>
  <c r="J274" i="5"/>
  <c r="J273" i="5"/>
  <c r="J272" i="5"/>
  <c r="J268" i="5"/>
  <c r="J267" i="5"/>
  <c r="J263" i="5"/>
  <c r="J262" i="5"/>
  <c r="J261" i="5"/>
  <c r="J260" i="5"/>
  <c r="J259" i="5"/>
  <c r="J258" i="5"/>
  <c r="J257" i="5"/>
  <c r="J256" i="5"/>
  <c r="J249" i="5"/>
  <c r="J248" i="5"/>
  <c r="J244" i="5"/>
  <c r="J240" i="5"/>
  <c r="J239" i="5"/>
  <c r="J238" i="5"/>
  <c r="J237" i="5"/>
  <c r="J236" i="5"/>
  <c r="J229" i="5"/>
  <c r="J228" i="5"/>
  <c r="J224" i="5"/>
  <c r="J223" i="5"/>
  <c r="J222" i="5"/>
  <c r="J221" i="5"/>
  <c r="J217" i="5"/>
  <c r="J216" i="5"/>
  <c r="J215" i="5"/>
  <c r="J208" i="5"/>
  <c r="J207" i="5"/>
  <c r="J206" i="5"/>
  <c r="J202" i="5"/>
  <c r="J201" i="5"/>
  <c r="J194" i="5"/>
  <c r="J193" i="5"/>
  <c r="J192" i="5"/>
  <c r="J191" i="5"/>
  <c r="J190" i="5"/>
  <c r="J189" i="5"/>
  <c r="J185" i="5"/>
  <c r="J184" i="5"/>
  <c r="J183" i="5"/>
  <c r="J182" i="5"/>
  <c r="J181" i="5"/>
  <c r="J180" i="5"/>
  <c r="J179" i="5"/>
  <c r="J175" i="5"/>
  <c r="J174" i="5"/>
  <c r="J173" i="5"/>
  <c r="J172" i="5"/>
  <c r="J171" i="5"/>
  <c r="J170" i="5"/>
  <c r="J169" i="5"/>
  <c r="J168" i="5"/>
  <c r="J167" i="5"/>
  <c r="J166" i="5"/>
  <c r="J165" i="5"/>
  <c r="J156" i="5"/>
  <c r="J155" i="5"/>
  <c r="J153" i="5"/>
  <c r="J145" i="5"/>
  <c r="J144" i="5"/>
  <c r="J140" i="5"/>
  <c r="J139" i="5"/>
  <c r="J138" i="5"/>
  <c r="J131" i="5"/>
  <c r="J130" i="5"/>
  <c r="J129" i="5"/>
  <c r="J125" i="5"/>
  <c r="J121" i="5"/>
  <c r="J114" i="5"/>
  <c r="J113" i="5"/>
  <c r="J112" i="5"/>
  <c r="J111" i="5"/>
  <c r="J107" i="5"/>
  <c r="J106" i="5"/>
  <c r="J102" i="5"/>
  <c r="J101" i="5"/>
  <c r="J100" i="5"/>
  <c r="J99" i="5"/>
  <c r="J92" i="5"/>
  <c r="J91" i="5"/>
  <c r="J90" i="5"/>
  <c r="J86" i="5"/>
  <c r="J82" i="5"/>
  <c r="J81" i="5"/>
  <c r="J74" i="5"/>
  <c r="J73" i="5"/>
  <c r="J72" i="5"/>
  <c r="J68" i="5"/>
  <c r="J67" i="5"/>
  <c r="J60" i="5"/>
  <c r="J59" i="5"/>
  <c r="J58" i="5"/>
  <c r="J54" i="5"/>
  <c r="J53" i="5"/>
  <c r="J52" i="5"/>
  <c r="J48" i="5"/>
  <c r="J47" i="5"/>
  <c r="J46" i="5"/>
  <c r="J45" i="5"/>
  <c r="J38" i="5"/>
  <c r="J37" i="5"/>
  <c r="J36" i="5"/>
  <c r="J32" i="5"/>
  <c r="J28" i="5"/>
  <c r="J27" i="5"/>
  <c r="J26" i="5"/>
  <c r="J19" i="5"/>
  <c r="J18" i="5"/>
  <c r="J17" i="5"/>
  <c r="J16" i="5"/>
  <c r="J12" i="5"/>
  <c r="J8" i="5"/>
  <c r="J7" i="5"/>
  <c r="J6" i="5"/>
  <c r="J5" i="5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2" i="20"/>
  <c r="V803" i="5"/>
  <c r="V785" i="5"/>
  <c r="V779" i="5"/>
  <c r="V754" i="5"/>
  <c r="V746" i="5"/>
  <c r="V740" i="5"/>
  <c r="V730" i="5"/>
  <c r="V720" i="5"/>
  <c r="V706" i="5"/>
  <c r="V680" i="5"/>
  <c r="V676" i="5"/>
  <c r="V671" i="5"/>
  <c r="V663" i="5"/>
  <c r="V653" i="5"/>
  <c r="V647" i="5"/>
  <c r="V639" i="5"/>
  <c r="V633" i="5"/>
  <c r="V629" i="5"/>
  <c r="V622" i="5"/>
  <c r="V616" i="5"/>
  <c r="V612" i="5"/>
  <c r="V603" i="5"/>
  <c r="V596" i="5"/>
  <c r="V582" i="5"/>
  <c r="V573" i="5"/>
  <c r="V568" i="5"/>
  <c r="V563" i="5"/>
  <c r="V555" i="5"/>
  <c r="V549" i="5"/>
  <c r="V543" i="5"/>
  <c r="V535" i="5"/>
  <c r="V526" i="5"/>
  <c r="V518" i="5"/>
  <c r="V512" i="5"/>
  <c r="V507" i="5"/>
  <c r="V500" i="5"/>
  <c r="V495" i="5"/>
  <c r="V491" i="5"/>
  <c r="V484" i="5"/>
  <c r="V479" i="5"/>
  <c r="V474" i="5"/>
  <c r="V466" i="5"/>
  <c r="V461" i="5"/>
  <c r="V452" i="5"/>
  <c r="V443" i="5"/>
  <c r="V439" i="5"/>
  <c r="V428" i="5"/>
  <c r="V422" i="5"/>
  <c r="V415" i="5"/>
  <c r="V406" i="5"/>
  <c r="V401" i="5"/>
  <c r="V397" i="5"/>
  <c r="V386" i="5"/>
  <c r="V379" i="5"/>
  <c r="V370" i="5"/>
  <c r="V358" i="5"/>
  <c r="V352" i="5"/>
  <c r="V345" i="5"/>
  <c r="V334" i="5"/>
  <c r="V326" i="5"/>
  <c r="V322" i="5"/>
  <c r="V312" i="5"/>
  <c r="V304" i="5"/>
  <c r="V299" i="5"/>
  <c r="V288" i="5"/>
  <c r="V283" i="5"/>
  <c r="V275" i="5"/>
  <c r="V269" i="5"/>
  <c r="V264" i="5"/>
  <c r="V250" i="5"/>
  <c r="V245" i="5"/>
  <c r="V241" i="5"/>
  <c r="V230" i="5"/>
  <c r="V225" i="5"/>
  <c r="V218" i="5"/>
  <c r="V209" i="5"/>
  <c r="V203" i="5"/>
  <c r="V195" i="5"/>
  <c r="V186" i="5"/>
  <c r="V176" i="5"/>
  <c r="V157" i="5"/>
  <c r="V150" i="5"/>
  <c r="V141" i="5"/>
  <c r="V132" i="5"/>
  <c r="V126" i="5"/>
  <c r="V122" i="5"/>
  <c r="V115" i="5"/>
  <c r="V108" i="5"/>
  <c r="V103" i="5"/>
  <c r="V93" i="5"/>
  <c r="V87" i="5"/>
  <c r="V83" i="5"/>
  <c r="V75" i="5"/>
  <c r="V69" i="5"/>
  <c r="V61" i="5"/>
  <c r="V55" i="5"/>
  <c r="V49" i="5"/>
  <c r="V39" i="5"/>
  <c r="V33" i="5"/>
  <c r="V29" i="5"/>
  <c r="V20" i="5"/>
  <c r="V13" i="5"/>
  <c r="V9" i="5"/>
  <c r="I11" i="16"/>
  <c r="I5" i="16"/>
  <c r="I13" i="16"/>
  <c r="W486" i="5" l="1"/>
  <c r="W641" i="5"/>
  <c r="W575" i="5"/>
  <c r="W468" i="5"/>
  <c r="W665" i="5"/>
  <c r="W682" i="5"/>
  <c r="W159" i="5"/>
  <c r="W41" i="5"/>
  <c r="W290" i="5"/>
  <c r="W336" i="5"/>
  <c r="W252" i="5"/>
  <c r="W211" i="5"/>
  <c r="W430" i="5"/>
  <c r="W77" i="5"/>
  <c r="W502" i="5"/>
  <c r="W314" i="5"/>
  <c r="W388" i="5"/>
  <c r="W624" i="5"/>
  <c r="W117" i="5"/>
  <c r="W360" i="5"/>
  <c r="W756" i="5"/>
  <c r="W22" i="5"/>
  <c r="W557" i="5"/>
  <c r="W197" i="5"/>
  <c r="W605" i="5"/>
  <c r="W732" i="5"/>
  <c r="W408" i="5"/>
  <c r="W454" i="5"/>
  <c r="W95" i="5"/>
  <c r="W134" i="5"/>
  <c r="W63" i="5"/>
  <c r="W232" i="5"/>
  <c r="W520" i="5"/>
  <c r="W277" i="5"/>
  <c r="V41" i="5"/>
  <c r="V290" i="5"/>
  <c r="V575" i="5"/>
  <c r="V805" i="5"/>
  <c r="V486" i="5"/>
  <c r="V454" i="5"/>
  <c r="V502" i="5"/>
  <c r="V756" i="5"/>
  <c r="V336" i="5"/>
  <c r="V211" i="5"/>
  <c r="V197" i="5"/>
  <c r="V117" i="5"/>
  <c r="V134" i="5"/>
  <c r="V77" i="5"/>
  <c r="V252" i="5"/>
  <c r="V430" i="5"/>
  <c r="V22" i="5"/>
  <c r="V408" i="5"/>
  <c r="V468" i="5"/>
  <c r="V624" i="5"/>
  <c r="V63" i="5"/>
  <c r="V159" i="5"/>
  <c r="V360" i="5"/>
  <c r="V277" i="5"/>
  <c r="V388" i="5"/>
  <c r="V605" i="5"/>
  <c r="V665" i="5"/>
  <c r="V95" i="5"/>
  <c r="V537" i="5"/>
  <c r="V732" i="5"/>
  <c r="V232" i="5"/>
  <c r="V641" i="5"/>
  <c r="V682" i="5"/>
  <c r="V520" i="5"/>
  <c r="V314" i="5"/>
  <c r="V557" i="5"/>
  <c r="U803" i="5"/>
  <c r="U785" i="5"/>
  <c r="U779" i="5"/>
  <c r="U754" i="5"/>
  <c r="U746" i="5"/>
  <c r="U740" i="5"/>
  <c r="U730" i="5"/>
  <c r="U720" i="5"/>
  <c r="U706" i="5"/>
  <c r="U680" i="5"/>
  <c r="U676" i="5"/>
  <c r="U671" i="5"/>
  <c r="U663" i="5"/>
  <c r="U653" i="5"/>
  <c r="U647" i="5"/>
  <c r="U639" i="5"/>
  <c r="U633" i="5"/>
  <c r="U629" i="5"/>
  <c r="U622" i="5"/>
  <c r="U616" i="5"/>
  <c r="U612" i="5"/>
  <c r="U603" i="5"/>
  <c r="U596" i="5"/>
  <c r="U582" i="5"/>
  <c r="U573" i="5"/>
  <c r="U568" i="5"/>
  <c r="U563" i="5"/>
  <c r="U555" i="5"/>
  <c r="U549" i="5"/>
  <c r="U543" i="5"/>
  <c r="U535" i="5"/>
  <c r="U526" i="5"/>
  <c r="U518" i="5"/>
  <c r="U512" i="5"/>
  <c r="U507" i="5"/>
  <c r="U500" i="5"/>
  <c r="U495" i="5"/>
  <c r="U491" i="5"/>
  <c r="U484" i="5"/>
  <c r="U479" i="5"/>
  <c r="U474" i="5"/>
  <c r="U466" i="5"/>
  <c r="U461" i="5"/>
  <c r="U452" i="5"/>
  <c r="U443" i="5"/>
  <c r="U439" i="5"/>
  <c r="U428" i="5"/>
  <c r="U422" i="5"/>
  <c r="U415" i="5"/>
  <c r="U406" i="5"/>
  <c r="U401" i="5"/>
  <c r="U397" i="5"/>
  <c r="U386" i="5"/>
  <c r="U379" i="5"/>
  <c r="U370" i="5"/>
  <c r="U358" i="5"/>
  <c r="U352" i="5"/>
  <c r="U345" i="5"/>
  <c r="U334" i="5"/>
  <c r="U326" i="5"/>
  <c r="U322" i="5"/>
  <c r="U312" i="5"/>
  <c r="U304" i="5"/>
  <c r="U299" i="5"/>
  <c r="U288" i="5"/>
  <c r="U283" i="5"/>
  <c r="U275" i="5"/>
  <c r="U269" i="5"/>
  <c r="U264" i="5"/>
  <c r="U250" i="5"/>
  <c r="U245" i="5"/>
  <c r="U241" i="5"/>
  <c r="U230" i="5"/>
  <c r="U225" i="5"/>
  <c r="U218" i="5"/>
  <c r="U209" i="5"/>
  <c r="U203" i="5"/>
  <c r="U195" i="5"/>
  <c r="U186" i="5"/>
  <c r="U176" i="5"/>
  <c r="U157" i="5"/>
  <c r="U150" i="5"/>
  <c r="U141" i="5"/>
  <c r="U132" i="5"/>
  <c r="U126" i="5"/>
  <c r="U122" i="5"/>
  <c r="U115" i="5"/>
  <c r="U108" i="5"/>
  <c r="U103" i="5"/>
  <c r="U93" i="5"/>
  <c r="U87" i="5"/>
  <c r="U83" i="5"/>
  <c r="U75" i="5"/>
  <c r="U69" i="5"/>
  <c r="U61" i="5"/>
  <c r="U55" i="5"/>
  <c r="U49" i="5"/>
  <c r="U39" i="5"/>
  <c r="U33" i="5"/>
  <c r="U29" i="5"/>
  <c r="U20" i="5"/>
  <c r="U13" i="5"/>
  <c r="U9" i="5"/>
  <c r="J798" i="5"/>
  <c r="J797" i="5"/>
  <c r="J795" i="5"/>
  <c r="J745" i="5"/>
  <c r="J728" i="5"/>
  <c r="J719" i="5"/>
  <c r="J718" i="5"/>
  <c r="J717" i="5"/>
  <c r="J716" i="5"/>
  <c r="J711" i="5"/>
  <c r="J595" i="5"/>
  <c r="J594" i="5"/>
  <c r="J593" i="5"/>
  <c r="J592" i="5"/>
  <c r="J586" i="5"/>
  <c r="J585" i="5"/>
  <c r="J378" i="5"/>
  <c r="J377" i="5"/>
  <c r="J376" i="5"/>
  <c r="J375" i="5"/>
  <c r="J329" i="5"/>
  <c r="J154" i="5"/>
  <c r="J149" i="5"/>
  <c r="J148" i="5"/>
  <c r="J147" i="5"/>
  <c r="J146" i="5"/>
  <c r="W734" i="5" l="1"/>
  <c r="W390" i="5"/>
  <c r="W161" i="5"/>
  <c r="W607" i="5"/>
  <c r="V607" i="5"/>
  <c r="V161" i="5"/>
  <c r="U805" i="5"/>
  <c r="V390" i="5"/>
  <c r="U468" i="5"/>
  <c r="V734" i="5"/>
  <c r="U557" i="5"/>
  <c r="U641" i="5"/>
  <c r="U22" i="5"/>
  <c r="U117" i="5"/>
  <c r="U537" i="5"/>
  <c r="U63" i="5"/>
  <c r="U575" i="5"/>
  <c r="U197" i="5"/>
  <c r="U252" i="5"/>
  <c r="U314" i="5"/>
  <c r="U682" i="5"/>
  <c r="U290" i="5"/>
  <c r="U624" i="5"/>
  <c r="U211" i="5"/>
  <c r="U77" i="5"/>
  <c r="U388" i="5"/>
  <c r="U159" i="5"/>
  <c r="U336" i="5"/>
  <c r="U41" i="5"/>
  <c r="U502" i="5"/>
  <c r="U360" i="5"/>
  <c r="U430" i="5"/>
  <c r="U756" i="5"/>
  <c r="U605" i="5"/>
  <c r="U665" i="5"/>
  <c r="U732" i="5"/>
  <c r="U134" i="5"/>
  <c r="U454" i="5"/>
  <c r="U95" i="5"/>
  <c r="U486" i="5"/>
  <c r="U232" i="5"/>
  <c r="U520" i="5"/>
  <c r="U408" i="5"/>
  <c r="U277" i="5"/>
  <c r="W807" i="5" l="1"/>
  <c r="V807" i="5"/>
  <c r="C30" i="19" s="1"/>
  <c r="U390" i="5"/>
  <c r="U734" i="5"/>
  <c r="U161" i="5"/>
  <c r="U607" i="5"/>
  <c r="U807" i="5" l="1"/>
  <c r="P651" i="5" l="1"/>
  <c r="Z651" i="5" l="1"/>
  <c r="Y651" i="5"/>
  <c r="P803" i="5"/>
  <c r="O803" i="5"/>
  <c r="P785" i="5"/>
  <c r="O785" i="5"/>
  <c r="P779" i="5"/>
  <c r="O779" i="5"/>
  <c r="P754" i="5"/>
  <c r="O754" i="5"/>
  <c r="P746" i="5"/>
  <c r="O746" i="5"/>
  <c r="P740" i="5"/>
  <c r="O740" i="5"/>
  <c r="P730" i="5"/>
  <c r="O730" i="5"/>
  <c r="P720" i="5"/>
  <c r="O720" i="5"/>
  <c r="P706" i="5"/>
  <c r="O706" i="5"/>
  <c r="P680" i="5"/>
  <c r="O680" i="5"/>
  <c r="P676" i="5"/>
  <c r="O676" i="5"/>
  <c r="P671" i="5"/>
  <c r="O671" i="5"/>
  <c r="O663" i="5"/>
  <c r="O653" i="5"/>
  <c r="O647" i="5"/>
  <c r="P639" i="5"/>
  <c r="O639" i="5"/>
  <c r="P633" i="5"/>
  <c r="O633" i="5"/>
  <c r="P629" i="5"/>
  <c r="O629" i="5"/>
  <c r="P622" i="5"/>
  <c r="O622" i="5"/>
  <c r="P616" i="5"/>
  <c r="O616" i="5"/>
  <c r="P612" i="5"/>
  <c r="O612" i="5"/>
  <c r="P603" i="5"/>
  <c r="O603" i="5"/>
  <c r="P596" i="5"/>
  <c r="O596" i="5"/>
  <c r="P582" i="5"/>
  <c r="O582" i="5"/>
  <c r="P573" i="5"/>
  <c r="O573" i="5"/>
  <c r="P568" i="5"/>
  <c r="O568" i="5"/>
  <c r="P563" i="5"/>
  <c r="O563" i="5"/>
  <c r="P555" i="5"/>
  <c r="O555" i="5"/>
  <c r="P549" i="5"/>
  <c r="O549" i="5"/>
  <c r="P543" i="5"/>
  <c r="O543" i="5"/>
  <c r="P535" i="5"/>
  <c r="O535" i="5"/>
  <c r="P526" i="5"/>
  <c r="O526" i="5"/>
  <c r="P518" i="5"/>
  <c r="O518" i="5"/>
  <c r="P512" i="5"/>
  <c r="O512" i="5"/>
  <c r="P507" i="5"/>
  <c r="O507" i="5"/>
  <c r="P500" i="5"/>
  <c r="O500" i="5"/>
  <c r="P495" i="5"/>
  <c r="O495" i="5"/>
  <c r="P491" i="5"/>
  <c r="O491" i="5"/>
  <c r="P484" i="5"/>
  <c r="O484" i="5"/>
  <c r="P479" i="5"/>
  <c r="O479" i="5"/>
  <c r="O474" i="5"/>
  <c r="P466" i="5"/>
  <c r="O466" i="5"/>
  <c r="O461" i="5"/>
  <c r="P452" i="5"/>
  <c r="O452" i="5"/>
  <c r="P443" i="5"/>
  <c r="O443" i="5"/>
  <c r="O439" i="5"/>
  <c r="P428" i="5"/>
  <c r="O428" i="5"/>
  <c r="P422" i="5"/>
  <c r="O422" i="5"/>
  <c r="P415" i="5"/>
  <c r="O415" i="5"/>
  <c r="P406" i="5"/>
  <c r="O406" i="5"/>
  <c r="P401" i="5"/>
  <c r="O401" i="5"/>
  <c r="P397" i="5"/>
  <c r="O397" i="5"/>
  <c r="P386" i="5"/>
  <c r="O386" i="5"/>
  <c r="P379" i="5"/>
  <c r="O379" i="5"/>
  <c r="P370" i="5"/>
  <c r="O370" i="5"/>
  <c r="P358" i="5"/>
  <c r="O358" i="5"/>
  <c r="P352" i="5"/>
  <c r="O352" i="5"/>
  <c r="P345" i="5"/>
  <c r="O345" i="5"/>
  <c r="P334" i="5"/>
  <c r="O334" i="5"/>
  <c r="P326" i="5"/>
  <c r="O326" i="5"/>
  <c r="P322" i="5"/>
  <c r="O322" i="5"/>
  <c r="P312" i="5"/>
  <c r="O312" i="5"/>
  <c r="P304" i="5"/>
  <c r="O304" i="5"/>
  <c r="P299" i="5"/>
  <c r="O299" i="5"/>
  <c r="P288" i="5"/>
  <c r="O288" i="5"/>
  <c r="P283" i="5"/>
  <c r="O283" i="5"/>
  <c r="P275" i="5"/>
  <c r="O275" i="5"/>
  <c r="P269" i="5"/>
  <c r="O269" i="5"/>
  <c r="O264" i="5"/>
  <c r="P250" i="5"/>
  <c r="O250" i="5"/>
  <c r="P245" i="5"/>
  <c r="O245" i="5"/>
  <c r="O241" i="5"/>
  <c r="P230" i="5"/>
  <c r="O230" i="5"/>
  <c r="P225" i="5"/>
  <c r="O225" i="5"/>
  <c r="O218" i="5"/>
  <c r="P209" i="5"/>
  <c r="O209" i="5"/>
  <c r="P203" i="5"/>
  <c r="O203" i="5"/>
  <c r="P195" i="5"/>
  <c r="O195" i="5"/>
  <c r="P186" i="5"/>
  <c r="O186" i="5"/>
  <c r="O176" i="5"/>
  <c r="P157" i="5"/>
  <c r="O157" i="5"/>
  <c r="P150" i="5"/>
  <c r="O150" i="5"/>
  <c r="P141" i="5"/>
  <c r="O141" i="5"/>
  <c r="P132" i="5"/>
  <c r="O132" i="5"/>
  <c r="P126" i="5"/>
  <c r="O126" i="5"/>
  <c r="P122" i="5"/>
  <c r="O122" i="5"/>
  <c r="P115" i="5"/>
  <c r="O115" i="5"/>
  <c r="P108" i="5"/>
  <c r="O108" i="5"/>
  <c r="O103" i="5"/>
  <c r="P93" i="5"/>
  <c r="O93" i="5"/>
  <c r="P87" i="5"/>
  <c r="O87" i="5"/>
  <c r="P83" i="5"/>
  <c r="O83" i="5"/>
  <c r="P75" i="5"/>
  <c r="O75" i="5"/>
  <c r="P69" i="5"/>
  <c r="O69" i="5"/>
  <c r="P61" i="5"/>
  <c r="O61" i="5"/>
  <c r="P55" i="5"/>
  <c r="O55" i="5"/>
  <c r="P49" i="5"/>
  <c r="O49" i="5"/>
  <c r="P39" i="5"/>
  <c r="O39" i="5"/>
  <c r="P33" i="5"/>
  <c r="O33" i="5"/>
  <c r="P29" i="5"/>
  <c r="O29" i="5"/>
  <c r="P20" i="5"/>
  <c r="O20" i="5"/>
  <c r="P13" i="5"/>
  <c r="O13" i="5"/>
  <c r="P9" i="5"/>
  <c r="O9" i="5"/>
  <c r="N647" i="5"/>
  <c r="Q647" i="5"/>
  <c r="R647" i="5"/>
  <c r="S647" i="5"/>
  <c r="T647" i="5"/>
  <c r="M647" i="5"/>
  <c r="N241" i="5"/>
  <c r="Q241" i="5"/>
  <c r="R241" i="5"/>
  <c r="S241" i="5"/>
  <c r="T241" i="5"/>
  <c r="M241" i="5"/>
  <c r="N218" i="5"/>
  <c r="Q218" i="5"/>
  <c r="R218" i="5"/>
  <c r="S218" i="5"/>
  <c r="T218" i="5"/>
  <c r="M218" i="5"/>
  <c r="M379" i="5"/>
  <c r="M386" i="5"/>
  <c r="P472" i="5"/>
  <c r="P461" i="5"/>
  <c r="P435" i="5"/>
  <c r="P262" i="5"/>
  <c r="P174" i="5"/>
  <c r="P660" i="5"/>
  <c r="P657" i="5"/>
  <c r="P656" i="5"/>
  <c r="P658" i="5"/>
  <c r="P659" i="5"/>
  <c r="P646" i="5"/>
  <c r="P645" i="5"/>
  <c r="P236" i="5"/>
  <c r="P240" i="5"/>
  <c r="P216" i="5"/>
  <c r="P217" i="5"/>
  <c r="P100" i="5"/>
  <c r="X680" i="5"/>
  <c r="X633" i="5"/>
  <c r="X629" i="5"/>
  <c r="X616" i="5"/>
  <c r="X612" i="5"/>
  <c r="X507" i="5"/>
  <c r="X495" i="5"/>
  <c r="X491" i="5"/>
  <c r="X443" i="5"/>
  <c r="X401" i="5"/>
  <c r="X326" i="5"/>
  <c r="X245" i="5"/>
  <c r="X126" i="5"/>
  <c r="X122" i="5"/>
  <c r="X87" i="5"/>
  <c r="X33" i="5"/>
  <c r="X13" i="5"/>
  <c r="N103" i="5"/>
  <c r="Q103" i="5"/>
  <c r="R103" i="5"/>
  <c r="S103" i="5"/>
  <c r="T103" i="5"/>
  <c r="N653" i="5"/>
  <c r="Q653" i="5"/>
  <c r="R653" i="5"/>
  <c r="S653" i="5"/>
  <c r="T653" i="5"/>
  <c r="M653" i="5"/>
  <c r="Z659" i="5" l="1"/>
  <c r="Y659" i="5"/>
  <c r="Z262" i="5"/>
  <c r="Y262" i="5"/>
  <c r="Y264" i="5" s="1"/>
  <c r="P103" i="5"/>
  <c r="P117" i="5" s="1"/>
  <c r="Z100" i="5"/>
  <c r="Y100" i="5"/>
  <c r="P439" i="5"/>
  <c r="Z435" i="5"/>
  <c r="Y435" i="5"/>
  <c r="Y439" i="5" s="1"/>
  <c r="Z236" i="5"/>
  <c r="Y236" i="5"/>
  <c r="P176" i="5"/>
  <c r="Z174" i="5"/>
  <c r="Y174" i="5"/>
  <c r="Z656" i="5"/>
  <c r="Y656" i="5"/>
  <c r="Z658" i="5"/>
  <c r="Y658" i="5"/>
  <c r="Z660" i="5"/>
  <c r="Y660" i="5"/>
  <c r="P474" i="5"/>
  <c r="P486" i="5" s="1"/>
  <c r="Z472" i="5"/>
  <c r="Y472" i="5"/>
  <c r="Z216" i="5"/>
  <c r="Y216" i="5"/>
  <c r="Z657" i="5"/>
  <c r="Y657" i="5"/>
  <c r="Z645" i="5"/>
  <c r="Z647" i="5" s="1"/>
  <c r="Y645" i="5"/>
  <c r="Y646" i="5"/>
  <c r="Z646" i="5"/>
  <c r="Z217" i="5"/>
  <c r="Y217" i="5"/>
  <c r="Y240" i="5"/>
  <c r="Z240" i="5"/>
  <c r="P218" i="5"/>
  <c r="P232" i="5" s="1"/>
  <c r="P663" i="5"/>
  <c r="P264" i="5"/>
  <c r="P277" i="5" s="1"/>
  <c r="Y250" i="5"/>
  <c r="Y69" i="5"/>
  <c r="Y288" i="5"/>
  <c r="Y676" i="5"/>
  <c r="Y83" i="5"/>
  <c r="M103" i="5"/>
  <c r="Y484" i="5"/>
  <c r="Y573" i="5"/>
  <c r="Y603" i="5"/>
  <c r="Y500" i="5"/>
  <c r="X563" i="5"/>
  <c r="P756" i="5"/>
  <c r="Y386" i="5"/>
  <c r="O682" i="5"/>
  <c r="O756" i="5"/>
  <c r="Y39" i="5"/>
  <c r="X406" i="5"/>
  <c r="Y512" i="5"/>
  <c r="Y55" i="5"/>
  <c r="Y141" i="5"/>
  <c r="X647" i="5"/>
  <c r="Y422" i="5"/>
  <c r="Y526" i="5"/>
  <c r="Y203" i="5"/>
  <c r="P682" i="5"/>
  <c r="X20" i="5"/>
  <c r="Y115" i="5"/>
  <c r="Y230" i="5"/>
  <c r="Y322" i="5"/>
  <c r="Y568" i="5"/>
  <c r="O486" i="5"/>
  <c r="X108" i="5"/>
  <c r="Y269" i="5"/>
  <c r="X500" i="5"/>
  <c r="X502" i="5" s="1"/>
  <c r="O641" i="5"/>
  <c r="Y157" i="5"/>
  <c r="Y706" i="5"/>
  <c r="Y75" i="5"/>
  <c r="Y535" i="5"/>
  <c r="X740" i="5"/>
  <c r="Y93" i="5"/>
  <c r="Y370" i="5"/>
  <c r="Y397" i="5"/>
  <c r="X474" i="5"/>
  <c r="Y543" i="5"/>
  <c r="Y563" i="5"/>
  <c r="X283" i="5"/>
  <c r="X479" i="5"/>
  <c r="X746" i="5"/>
  <c r="Y132" i="5"/>
  <c r="Y334" i="5"/>
  <c r="X663" i="5"/>
  <c r="Y720" i="5"/>
  <c r="Y779" i="5"/>
  <c r="X543" i="5"/>
  <c r="X484" i="5"/>
  <c r="Y304" i="5"/>
  <c r="Y186" i="5"/>
  <c r="Y622" i="5"/>
  <c r="Y730" i="5"/>
  <c r="Y209" i="5"/>
  <c r="Y29" i="5"/>
  <c r="Y225" i="5"/>
  <c r="Y275" i="5"/>
  <c r="Y312" i="5"/>
  <c r="Y639" i="5"/>
  <c r="Y754" i="5"/>
  <c r="Y49" i="5"/>
  <c r="Y299" i="5"/>
  <c r="Y379" i="5"/>
  <c r="Y466" i="5"/>
  <c r="Y582" i="5"/>
  <c r="Y671" i="5"/>
  <c r="Y785" i="5"/>
  <c r="X115" i="5"/>
  <c r="P134" i="5"/>
  <c r="X209" i="5"/>
  <c r="X322" i="5"/>
  <c r="X422" i="5"/>
  <c r="X230" i="5"/>
  <c r="Y746" i="5"/>
  <c r="X218" i="5"/>
  <c r="Y352" i="5"/>
  <c r="Y549" i="5"/>
  <c r="Y195" i="5"/>
  <c r="X568" i="5"/>
  <c r="X61" i="5"/>
  <c r="Y150" i="5"/>
  <c r="X241" i="5"/>
  <c r="Y345" i="5"/>
  <c r="Y428" i="5"/>
  <c r="Y452" i="5"/>
  <c r="Y518" i="5"/>
  <c r="Y555" i="5"/>
  <c r="Y596" i="5"/>
  <c r="X653" i="5"/>
  <c r="Y803" i="5"/>
  <c r="O77" i="5"/>
  <c r="X304" i="5"/>
  <c r="P408" i="5"/>
  <c r="P454" i="5"/>
  <c r="O159" i="5"/>
  <c r="P360" i="5"/>
  <c r="O605" i="5"/>
  <c r="O360" i="5"/>
  <c r="P537" i="5"/>
  <c r="P77" i="5"/>
  <c r="O63" i="5"/>
  <c r="P159" i="5"/>
  <c r="P95" i="5"/>
  <c r="O211" i="5"/>
  <c r="O314" i="5"/>
  <c r="O520" i="5"/>
  <c r="X29" i="5"/>
  <c r="X39" i="5"/>
  <c r="P197" i="5"/>
  <c r="O277" i="5"/>
  <c r="X573" i="5"/>
  <c r="P732" i="5"/>
  <c r="X785" i="5"/>
  <c r="X55" i="5"/>
  <c r="O95" i="5"/>
  <c r="X132" i="5"/>
  <c r="X134" i="5" s="1"/>
  <c r="X141" i="5"/>
  <c r="O197" i="5"/>
  <c r="P211" i="5"/>
  <c r="O290" i="5"/>
  <c r="X334" i="5"/>
  <c r="X345" i="5"/>
  <c r="O388" i="5"/>
  <c r="X428" i="5"/>
  <c r="X439" i="5"/>
  <c r="X512" i="5"/>
  <c r="O557" i="5"/>
  <c r="X596" i="5"/>
  <c r="O624" i="5"/>
  <c r="X671" i="5"/>
  <c r="O732" i="5"/>
  <c r="X803" i="5"/>
  <c r="O22" i="5"/>
  <c r="P41" i="5"/>
  <c r="X69" i="5"/>
  <c r="O117" i="5"/>
  <c r="X150" i="5"/>
  <c r="X250" i="5"/>
  <c r="X264" i="5"/>
  <c r="P314" i="5"/>
  <c r="X352" i="5"/>
  <c r="X518" i="5"/>
  <c r="X526" i="5"/>
  <c r="X603" i="5"/>
  <c r="P641" i="5"/>
  <c r="P647" i="5"/>
  <c r="X676" i="5"/>
  <c r="X225" i="5"/>
  <c r="X415" i="5"/>
  <c r="O454" i="5"/>
  <c r="O537" i="5"/>
  <c r="X639" i="5"/>
  <c r="X641" i="5" s="1"/>
  <c r="X754" i="5"/>
  <c r="X582" i="5"/>
  <c r="P624" i="5"/>
  <c r="X83" i="5"/>
  <c r="X176" i="5"/>
  <c r="P241" i="5"/>
  <c r="P252" i="5" s="1"/>
  <c r="X269" i="5"/>
  <c r="X370" i="5"/>
  <c r="O408" i="5"/>
  <c r="X452" i="5"/>
  <c r="P575" i="5"/>
  <c r="P653" i="5"/>
  <c r="X706" i="5"/>
  <c r="O41" i="5"/>
  <c r="X186" i="5"/>
  <c r="O232" i="5"/>
  <c r="O252" i="5"/>
  <c r="X275" i="5"/>
  <c r="P336" i="5"/>
  <c r="X379" i="5"/>
  <c r="O430" i="5"/>
  <c r="P430" i="5"/>
  <c r="X466" i="5"/>
  <c r="O502" i="5"/>
  <c r="X549" i="5"/>
  <c r="O575" i="5"/>
  <c r="X720" i="5"/>
  <c r="P805" i="5"/>
  <c r="X312" i="5"/>
  <c r="P468" i="5"/>
  <c r="X779" i="5"/>
  <c r="X49" i="5"/>
  <c r="P290" i="5"/>
  <c r="P388" i="5"/>
  <c r="O468" i="5"/>
  <c r="P557" i="5"/>
  <c r="P22" i="5"/>
  <c r="X75" i="5"/>
  <c r="X157" i="5"/>
  <c r="X358" i="5"/>
  <c r="X461" i="5"/>
  <c r="P502" i="5"/>
  <c r="X535" i="5"/>
  <c r="P63" i="5"/>
  <c r="X93" i="5"/>
  <c r="X103" i="5"/>
  <c r="O134" i="5"/>
  <c r="X195" i="5"/>
  <c r="X203" i="5"/>
  <c r="X288" i="5"/>
  <c r="X299" i="5"/>
  <c r="O336" i="5"/>
  <c r="X386" i="5"/>
  <c r="X397" i="5"/>
  <c r="P520" i="5"/>
  <c r="X555" i="5"/>
  <c r="P605" i="5"/>
  <c r="X622" i="5"/>
  <c r="X624" i="5" s="1"/>
  <c r="O665" i="5"/>
  <c r="X730" i="5"/>
  <c r="O805" i="5"/>
  <c r="Y176" i="5"/>
  <c r="Y474" i="5"/>
  <c r="Y461" i="5"/>
  <c r="Y491" i="5"/>
  <c r="Y415" i="5"/>
  <c r="Y443" i="5"/>
  <c r="Y20" i="5"/>
  <c r="Y126" i="5"/>
  <c r="Y326" i="5"/>
  <c r="Y633" i="5"/>
  <c r="Y61" i="5"/>
  <c r="Y122" i="5"/>
  <c r="Y629" i="5"/>
  <c r="Y406" i="5"/>
  <c r="Y13" i="5"/>
  <c r="Y33" i="5"/>
  <c r="Y245" i="5"/>
  <c r="Y283" i="5"/>
  <c r="Y401" i="5"/>
  <c r="Y479" i="5"/>
  <c r="Y507" i="5"/>
  <c r="Y680" i="5"/>
  <c r="Y616" i="5"/>
  <c r="Y740" i="5"/>
  <c r="Y612" i="5"/>
  <c r="Y87" i="5"/>
  <c r="Y108" i="5"/>
  <c r="Y358" i="5"/>
  <c r="Y495" i="5"/>
  <c r="Y314" i="5" l="1"/>
  <c r="Y218" i="5"/>
  <c r="Y232" i="5" s="1"/>
  <c r="Y682" i="5"/>
  <c r="Y77" i="5"/>
  <c r="X252" i="5"/>
  <c r="X575" i="5"/>
  <c r="Y290" i="5"/>
  <c r="Y575" i="5"/>
  <c r="Y605" i="5"/>
  <c r="X336" i="5"/>
  <c r="Y277" i="5"/>
  <c r="X211" i="5"/>
  <c r="Y388" i="5"/>
  <c r="Y197" i="5"/>
  <c r="X117" i="5"/>
  <c r="X290" i="5"/>
  <c r="Y103" i="5"/>
  <c r="Y117" i="5" s="1"/>
  <c r="X756" i="5"/>
  <c r="Y159" i="5"/>
  <c r="Y95" i="5"/>
  <c r="X486" i="5"/>
  <c r="Y502" i="5"/>
  <c r="Y468" i="5"/>
  <c r="X665" i="5"/>
  <c r="X408" i="5"/>
  <c r="X63" i="5"/>
  <c r="Y805" i="5"/>
  <c r="Y732" i="5"/>
  <c r="Y211" i="5"/>
  <c r="Y520" i="5"/>
  <c r="Y41" i="5"/>
  <c r="Y537" i="5"/>
  <c r="O161" i="5"/>
  <c r="X454" i="5"/>
  <c r="Y336" i="5"/>
  <c r="Y641" i="5"/>
  <c r="X232" i="5"/>
  <c r="Y63" i="5"/>
  <c r="Y360" i="5"/>
  <c r="Y430" i="5"/>
  <c r="X95" i="5"/>
  <c r="Y756" i="5"/>
  <c r="Y653" i="5"/>
  <c r="Y241" i="5"/>
  <c r="Y252" i="5" s="1"/>
  <c r="Y557" i="5"/>
  <c r="Y624" i="5"/>
  <c r="P607" i="5"/>
  <c r="X682" i="5"/>
  <c r="X388" i="5"/>
  <c r="O607" i="5"/>
  <c r="X520" i="5"/>
  <c r="O734" i="5"/>
  <c r="X159" i="5"/>
  <c r="P665" i="5"/>
  <c r="P734" i="5" s="1"/>
  <c r="P390" i="5"/>
  <c r="X430" i="5"/>
  <c r="Y486" i="5"/>
  <c r="Y454" i="5"/>
  <c r="X557" i="5"/>
  <c r="O390" i="5"/>
  <c r="X605" i="5"/>
  <c r="P161" i="5"/>
  <c r="X197" i="5"/>
  <c r="Y134" i="5"/>
  <c r="Y663" i="5"/>
  <c r="X77" i="5"/>
  <c r="X41" i="5"/>
  <c r="X732" i="5"/>
  <c r="X277" i="5"/>
  <c r="X805" i="5"/>
  <c r="X537" i="5"/>
  <c r="X314" i="5"/>
  <c r="Y647" i="5"/>
  <c r="Y408" i="5"/>
  <c r="X468" i="5"/>
  <c r="X360" i="5"/>
  <c r="X734" i="5" l="1"/>
  <c r="O807" i="5"/>
  <c r="Y390" i="5"/>
  <c r="Y607" i="5"/>
  <c r="P807" i="5"/>
  <c r="X390" i="5"/>
  <c r="X607" i="5"/>
  <c r="Y665" i="5"/>
  <c r="Y734" i="5" s="1"/>
  <c r="M622" i="5" l="1"/>
  <c r="Z720" i="5"/>
  <c r="Z680" i="5"/>
  <c r="Z663" i="5"/>
  <c r="Z633" i="5"/>
  <c r="Z629" i="5"/>
  <c r="Z616" i="5"/>
  <c r="Z612" i="5"/>
  <c r="Z603" i="5"/>
  <c r="Z573" i="5"/>
  <c r="Z507" i="5"/>
  <c r="Z495" i="5"/>
  <c r="Z491" i="5"/>
  <c r="Z484" i="5"/>
  <c r="Z443" i="5"/>
  <c r="Z401" i="5"/>
  <c r="Z386" i="5"/>
  <c r="Z345" i="5"/>
  <c r="Z326" i="5"/>
  <c r="Z245" i="5"/>
  <c r="Z126" i="5"/>
  <c r="Z122" i="5"/>
  <c r="Z87" i="5"/>
  <c r="Z33" i="5"/>
  <c r="Z13" i="5"/>
  <c r="Z4" i="5"/>
  <c r="N616" i="5"/>
  <c r="Q616" i="5"/>
  <c r="R616" i="5"/>
  <c r="S616" i="5"/>
  <c r="T616" i="5"/>
  <c r="M616" i="5"/>
  <c r="N612" i="5"/>
  <c r="Q612" i="5"/>
  <c r="R612" i="5"/>
  <c r="S612" i="5"/>
  <c r="T612" i="5"/>
  <c r="M612" i="5"/>
  <c r="K5" i="16"/>
  <c r="K6" i="16"/>
  <c r="K7" i="16"/>
  <c r="K8" i="16"/>
  <c r="K9" i="16"/>
  <c r="K10" i="16"/>
  <c r="K11" i="16"/>
  <c r="K12" i="16"/>
  <c r="K13" i="16"/>
  <c r="K14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E11" i="16"/>
  <c r="F11" i="16"/>
  <c r="G11" i="16"/>
  <c r="E12" i="16"/>
  <c r="F12" i="16"/>
  <c r="G12" i="16"/>
  <c r="E13" i="16"/>
  <c r="F13" i="16"/>
  <c r="G13" i="16"/>
  <c r="E14" i="16"/>
  <c r="F14" i="16"/>
  <c r="G14" i="16"/>
  <c r="D5" i="16"/>
  <c r="D6" i="16"/>
  <c r="D7" i="16"/>
  <c r="D8" i="16"/>
  <c r="D9" i="16"/>
  <c r="D10" i="16"/>
  <c r="D11" i="16"/>
  <c r="D12" i="16"/>
  <c r="D13" i="16"/>
  <c r="D14" i="16"/>
  <c r="A5" i="16"/>
  <c r="B5" i="16"/>
  <c r="A6" i="16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I5" i="18"/>
  <c r="I6" i="18"/>
  <c r="I7" i="18"/>
  <c r="I8" i="18"/>
  <c r="I9" i="18"/>
  <c r="I10" i="18"/>
  <c r="I11" i="18"/>
  <c r="I12" i="18"/>
  <c r="I13" i="18"/>
  <c r="I14" i="18"/>
  <c r="I15" i="18"/>
  <c r="I16" i="18"/>
  <c r="D5" i="18"/>
  <c r="D6" i="18"/>
  <c r="D7" i="18"/>
  <c r="D8" i="18"/>
  <c r="D9" i="18"/>
  <c r="D10" i="18"/>
  <c r="D11" i="18"/>
  <c r="D12" i="18"/>
  <c r="D13" i="18"/>
  <c r="D14" i="18"/>
  <c r="D15" i="18"/>
  <c r="D16" i="18"/>
  <c r="E5" i="18"/>
  <c r="F5" i="18"/>
  <c r="G5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G15" i="18"/>
  <c r="E16" i="18"/>
  <c r="F16" i="18"/>
  <c r="G16" i="18"/>
  <c r="A5" i="18"/>
  <c r="B5" i="18"/>
  <c r="A6" i="18"/>
  <c r="B6" i="18"/>
  <c r="A7" i="18"/>
  <c r="B7" i="18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J5" i="17"/>
  <c r="J6" i="17"/>
  <c r="J7" i="17"/>
  <c r="J8" i="17"/>
  <c r="J9" i="17"/>
  <c r="J10" i="17"/>
  <c r="D5" i="17"/>
  <c r="E5" i="17"/>
  <c r="F5" i="17"/>
  <c r="G5" i="17"/>
  <c r="D6" i="17"/>
  <c r="E6" i="17"/>
  <c r="F6" i="17"/>
  <c r="G6" i="17"/>
  <c r="D7" i="17"/>
  <c r="E7" i="17"/>
  <c r="F7" i="17"/>
  <c r="G7" i="17"/>
  <c r="D8" i="17"/>
  <c r="E8" i="17"/>
  <c r="F8" i="17"/>
  <c r="G8" i="17"/>
  <c r="D9" i="17"/>
  <c r="E9" i="17"/>
  <c r="F9" i="17"/>
  <c r="G9" i="17"/>
  <c r="D10" i="17"/>
  <c r="E10" i="17"/>
  <c r="F10" i="17"/>
  <c r="G10" i="17"/>
  <c r="A5" i="17"/>
  <c r="B5" i="17"/>
  <c r="A6" i="17"/>
  <c r="B6" i="17"/>
  <c r="A7" i="17"/>
  <c r="B7" i="17"/>
  <c r="A8" i="17"/>
  <c r="B8" i="17"/>
  <c r="A9" i="17"/>
  <c r="B9" i="17"/>
  <c r="A10" i="17"/>
  <c r="B10" i="17"/>
  <c r="Z141" i="5" l="1"/>
  <c r="Z69" i="5"/>
  <c r="Z230" i="5"/>
  <c r="Z428" i="5"/>
  <c r="Z186" i="5"/>
  <c r="Z93" i="5"/>
  <c r="Z218" i="5"/>
  <c r="Z288" i="5"/>
  <c r="Z29" i="5"/>
  <c r="Z304" i="5"/>
  <c r="Z461" i="5"/>
  <c r="Z785" i="5"/>
  <c r="Z283" i="5"/>
  <c r="Z568" i="5"/>
  <c r="Z653" i="5"/>
  <c r="Z665" i="5" s="1"/>
  <c r="Z61" i="5"/>
  <c r="Z132" i="5"/>
  <c r="Z134" i="5" s="1"/>
  <c r="Z352" i="5"/>
  <c r="Z225" i="5"/>
  <c r="Z422" i="5"/>
  <c r="Z526" i="5"/>
  <c r="Z706" i="5"/>
  <c r="Z746" i="5"/>
  <c r="Z779" i="5"/>
  <c r="Z20" i="5"/>
  <c r="Z39" i="5"/>
  <c r="Z103" i="5"/>
  <c r="Z150" i="5"/>
  <c r="Z275" i="5"/>
  <c r="Z334" i="5"/>
  <c r="Z439" i="5"/>
  <c r="Z639" i="5"/>
  <c r="Z641" i="5" s="1"/>
  <c r="Z730" i="5"/>
  <c r="Z115" i="5"/>
  <c r="Z209" i="5"/>
  <c r="Z406" i="5"/>
  <c r="Z671" i="5"/>
  <c r="Z754" i="5"/>
  <c r="Z49" i="5"/>
  <c r="Z322" i="5"/>
  <c r="Z549" i="5"/>
  <c r="Z622" i="5"/>
  <c r="Z624" i="5" s="1"/>
  <c r="Z108" i="5"/>
  <c r="Z176" i="5"/>
  <c r="Z370" i="5"/>
  <c r="Z474" i="5"/>
  <c r="Z543" i="5"/>
  <c r="Z55" i="5"/>
  <c r="Z75" i="5"/>
  <c r="Z241" i="5"/>
  <c r="Z299" i="5"/>
  <c r="Z379" i="5"/>
  <c r="Z466" i="5"/>
  <c r="Z582" i="5"/>
  <c r="Z740" i="5"/>
  <c r="Z803" i="5"/>
  <c r="Z195" i="5"/>
  <c r="Z250" i="5"/>
  <c r="Z512" i="5"/>
  <c r="Z479" i="5"/>
  <c r="Z535" i="5"/>
  <c r="Z9" i="5"/>
  <c r="Z83" i="5"/>
  <c r="Z203" i="5"/>
  <c r="Z596" i="5"/>
  <c r="Z397" i="5"/>
  <c r="Z500" i="5"/>
  <c r="Z502" i="5" s="1"/>
  <c r="Z563" i="5"/>
  <c r="Z157" i="5"/>
  <c r="Z264" i="5"/>
  <c r="Z269" i="5"/>
  <c r="Z312" i="5"/>
  <c r="Z358" i="5"/>
  <c r="Z415" i="5"/>
  <c r="Z452" i="5"/>
  <c r="Z518" i="5"/>
  <c r="Z555" i="5"/>
  <c r="Z676" i="5"/>
  <c r="N624" i="5"/>
  <c r="R624" i="5"/>
  <c r="T624" i="5"/>
  <c r="S624" i="5"/>
  <c r="Q624" i="5"/>
  <c r="E11" i="17"/>
  <c r="H10" i="17"/>
  <c r="H9" i="17"/>
  <c r="H8" i="17"/>
  <c r="H7" i="17"/>
  <c r="D11" i="17"/>
  <c r="B11" i="17"/>
  <c r="H6" i="17"/>
  <c r="J11" i="17"/>
  <c r="H5" i="17"/>
  <c r="G15" i="16"/>
  <c r="H10" i="16" s="1"/>
  <c r="J13" i="16"/>
  <c r="J12" i="16"/>
  <c r="J11" i="16"/>
  <c r="J10" i="16"/>
  <c r="J9" i="16"/>
  <c r="J8" i="16"/>
  <c r="J7" i="16"/>
  <c r="J6" i="16"/>
  <c r="D15" i="16"/>
  <c r="Z77" i="5" l="1"/>
  <c r="Z605" i="5"/>
  <c r="Z232" i="5"/>
  <c r="Z430" i="5"/>
  <c r="Z290" i="5"/>
  <c r="Z159" i="5"/>
  <c r="Z95" i="5"/>
  <c r="Z22" i="5"/>
  <c r="Z486" i="5"/>
  <c r="Z388" i="5"/>
  <c r="Z63" i="5"/>
  <c r="Z682" i="5"/>
  <c r="Z314" i="5"/>
  <c r="Z197" i="5"/>
  <c r="Z117" i="5"/>
  <c r="Z360" i="5"/>
  <c r="Z336" i="5"/>
  <c r="Z575" i="5"/>
  <c r="Z454" i="5"/>
  <c r="Z468" i="5"/>
  <c r="Z732" i="5"/>
  <c r="Z41" i="5"/>
  <c r="Z252" i="5"/>
  <c r="Z408" i="5"/>
  <c r="Z520" i="5"/>
  <c r="Z557" i="5"/>
  <c r="Z211" i="5"/>
  <c r="Z756" i="5"/>
  <c r="Z805" i="5"/>
  <c r="Z277" i="5"/>
  <c r="Z537" i="5"/>
  <c r="I17" i="18"/>
  <c r="D17" i="18"/>
  <c r="E17" i="18"/>
  <c r="G17" i="18"/>
  <c r="H16" i="18" s="1"/>
  <c r="B17" i="18"/>
  <c r="C5" i="18" s="1"/>
  <c r="F17" i="18"/>
  <c r="K15" i="16"/>
  <c r="F15" i="16"/>
  <c r="H6" i="16"/>
  <c r="H7" i="16"/>
  <c r="H13" i="16"/>
  <c r="H14" i="16"/>
  <c r="H5" i="16"/>
  <c r="F11" i="17"/>
  <c r="C10" i="17"/>
  <c r="C6" i="17"/>
  <c r="C7" i="17"/>
  <c r="C9" i="17"/>
  <c r="C5" i="17"/>
  <c r="C8" i="17"/>
  <c r="G11" i="17"/>
  <c r="I10" i="17" s="1"/>
  <c r="B15" i="16"/>
  <c r="C7" i="16" s="1"/>
  <c r="H11" i="16"/>
  <c r="J14" i="16"/>
  <c r="H12" i="16"/>
  <c r="H8" i="16"/>
  <c r="H9" i="16"/>
  <c r="E15" i="16"/>
  <c r="Z734" i="5" l="1"/>
  <c r="Z390" i="5"/>
  <c r="Z161" i="5"/>
  <c r="Z607" i="5"/>
  <c r="C11" i="18"/>
  <c r="C8" i="18"/>
  <c r="C13" i="18"/>
  <c r="H14" i="18"/>
  <c r="H15" i="18"/>
  <c r="H7" i="18"/>
  <c r="H5" i="18"/>
  <c r="C14" i="18"/>
  <c r="C16" i="18"/>
  <c r="C10" i="18"/>
  <c r="H13" i="18"/>
  <c r="H11" i="18"/>
  <c r="H9" i="18"/>
  <c r="C6" i="18"/>
  <c r="C9" i="18"/>
  <c r="H8" i="18"/>
  <c r="H12" i="18"/>
  <c r="C17" i="18"/>
  <c r="H6" i="18"/>
  <c r="H10" i="18"/>
  <c r="C15" i="18"/>
  <c r="C7" i="18"/>
  <c r="C12" i="18"/>
  <c r="C14" i="16"/>
  <c r="H15" i="16"/>
  <c r="I5" i="17"/>
  <c r="I6" i="17"/>
  <c r="H11" i="17"/>
  <c r="C11" i="17"/>
  <c r="I9" i="17"/>
  <c r="I8" i="17"/>
  <c r="I7" i="17"/>
  <c r="C11" i="16"/>
  <c r="C8" i="16"/>
  <c r="C13" i="16"/>
  <c r="C10" i="16"/>
  <c r="C9" i="16"/>
  <c r="C12" i="16"/>
  <c r="C6" i="16"/>
  <c r="C5" i="16"/>
  <c r="Z807" i="5" l="1"/>
  <c r="H17" i="18"/>
  <c r="I11" i="17"/>
  <c r="C15" i="16"/>
  <c r="N415" i="5" l="1"/>
  <c r="M415" i="5"/>
  <c r="N803" i="5"/>
  <c r="M803" i="5"/>
  <c r="N779" i="5"/>
  <c r="N785" i="5"/>
  <c r="M785" i="5"/>
  <c r="M49" i="5"/>
  <c r="N49" i="5"/>
  <c r="L49" i="5"/>
  <c r="M288" i="5"/>
  <c r="N288" i="5"/>
  <c r="L288" i="5"/>
  <c r="M283" i="5"/>
  <c r="N283" i="5"/>
  <c r="AD283" i="5"/>
  <c r="AE283" i="5"/>
  <c r="AF283" i="5"/>
  <c r="AG283" i="5"/>
  <c r="L283" i="5"/>
  <c r="N379" i="5"/>
  <c r="N386" i="5"/>
  <c r="AD805" i="5"/>
  <c r="AE805" i="5"/>
  <c r="AF805" i="5"/>
  <c r="AG805" i="5"/>
  <c r="N740" i="5"/>
  <c r="M740" i="5"/>
  <c r="N746" i="5"/>
  <c r="M746" i="5"/>
  <c r="N582" i="5"/>
  <c r="M582" i="5"/>
  <c r="N543" i="5"/>
  <c r="M543" i="5"/>
  <c r="N461" i="5"/>
  <c r="N466" i="5"/>
  <c r="M466" i="5"/>
  <c r="M461" i="5"/>
  <c r="N474" i="5"/>
  <c r="M474" i="5"/>
  <c r="N479" i="5"/>
  <c r="M479" i="5"/>
  <c r="M422" i="5"/>
  <c r="N422" i="5"/>
  <c r="L422" i="5"/>
  <c r="L415" i="5"/>
  <c r="L803" i="5"/>
  <c r="L785" i="5"/>
  <c r="L779" i="5"/>
  <c r="L754" i="5"/>
  <c r="L746" i="5"/>
  <c r="L740" i="5"/>
  <c r="L730" i="5"/>
  <c r="L720" i="5"/>
  <c r="L706" i="5"/>
  <c r="L680" i="5"/>
  <c r="L676" i="5"/>
  <c r="L671" i="5"/>
  <c r="L663" i="5"/>
  <c r="L653" i="5"/>
  <c r="L639" i="5"/>
  <c r="L633" i="5"/>
  <c r="L629" i="5"/>
  <c r="L622" i="5"/>
  <c r="L612" i="5"/>
  <c r="L603" i="5"/>
  <c r="L596" i="5"/>
  <c r="L582" i="5"/>
  <c r="L573" i="5"/>
  <c r="L568" i="5"/>
  <c r="L563" i="5"/>
  <c r="L555" i="5"/>
  <c r="L549" i="5"/>
  <c r="L543" i="5"/>
  <c r="L535" i="5"/>
  <c r="L526" i="5"/>
  <c r="L518" i="5"/>
  <c r="L512" i="5"/>
  <c r="L507" i="5"/>
  <c r="L500" i="5"/>
  <c r="L495" i="5"/>
  <c r="L491" i="5"/>
  <c r="L484" i="5"/>
  <c r="L479" i="5"/>
  <c r="L474" i="5"/>
  <c r="L461" i="5"/>
  <c r="L466" i="5" s="1"/>
  <c r="L468" i="5" s="1"/>
  <c r="L452" i="5"/>
  <c r="L443" i="5"/>
  <c r="L439" i="5"/>
  <c r="L428" i="5"/>
  <c r="L406" i="5"/>
  <c r="L401" i="5"/>
  <c r="L397" i="5"/>
  <c r="L386" i="5"/>
  <c r="L379" i="5"/>
  <c r="L370" i="5"/>
  <c r="L358" i="5"/>
  <c r="L352" i="5"/>
  <c r="L345" i="5"/>
  <c r="L334" i="5"/>
  <c r="L326" i="5"/>
  <c r="L322" i="5"/>
  <c r="L312" i="5"/>
  <c r="L304" i="5"/>
  <c r="L299" i="5"/>
  <c r="L275" i="5"/>
  <c r="L269" i="5"/>
  <c r="L264" i="5"/>
  <c r="L250" i="5"/>
  <c r="L245" i="5"/>
  <c r="L241" i="5"/>
  <c r="L230" i="5"/>
  <c r="L225" i="5"/>
  <c r="L218" i="5"/>
  <c r="L209" i="5"/>
  <c r="L203" i="5"/>
  <c r="L195" i="5"/>
  <c r="L186" i="5"/>
  <c r="L176" i="5"/>
  <c r="L157" i="5"/>
  <c r="L150" i="5"/>
  <c r="L141" i="5"/>
  <c r="L132" i="5"/>
  <c r="L126" i="5"/>
  <c r="L122" i="5"/>
  <c r="L115" i="5"/>
  <c r="L108" i="5"/>
  <c r="L103" i="5"/>
  <c r="L93" i="5"/>
  <c r="L87" i="5"/>
  <c r="L83" i="5"/>
  <c r="L75" i="5"/>
  <c r="L69" i="5"/>
  <c r="L61" i="5"/>
  <c r="L55" i="5"/>
  <c r="L39" i="5"/>
  <c r="L33" i="5"/>
  <c r="L29" i="5"/>
  <c r="L20" i="5"/>
  <c r="L13" i="5"/>
  <c r="L9" i="5"/>
  <c r="N370" i="5"/>
  <c r="M370" i="5"/>
  <c r="M388" i="5" s="1"/>
  <c r="N345" i="5"/>
  <c r="M345" i="5"/>
  <c r="N352" i="5"/>
  <c r="M352" i="5"/>
  <c r="N245" i="5"/>
  <c r="M245" i="5"/>
  <c r="M264" i="5"/>
  <c r="M269" i="5"/>
  <c r="M132" i="5"/>
  <c r="N126" i="5"/>
  <c r="M126" i="5"/>
  <c r="N122" i="5"/>
  <c r="M122" i="5"/>
  <c r="N33" i="5"/>
  <c r="N29" i="5"/>
  <c r="M29" i="5"/>
  <c r="N252" i="5" l="1"/>
  <c r="N805" i="5"/>
  <c r="N290" i="5"/>
  <c r="N388" i="5"/>
  <c r="L537" i="5"/>
  <c r="L756" i="5"/>
  <c r="L211" i="5"/>
  <c r="L624" i="5"/>
  <c r="L520" i="5"/>
  <c r="L805" i="5"/>
  <c r="L63" i="5"/>
  <c r="L117" i="5"/>
  <c r="L232" i="5"/>
  <c r="L336" i="5"/>
  <c r="L95" i="5"/>
  <c r="L665" i="5"/>
  <c r="L486" i="5"/>
  <c r="L277" i="5"/>
  <c r="L502" i="5"/>
  <c r="L360" i="5"/>
  <c r="L454" i="5"/>
  <c r="L22" i="5"/>
  <c r="L77" i="5"/>
  <c r="L252" i="5"/>
  <c r="L314" i="5"/>
  <c r="L134" i="5"/>
  <c r="L197" i="5"/>
  <c r="L575" i="5"/>
  <c r="L290" i="5"/>
  <c r="L388" i="5"/>
  <c r="L159" i="5"/>
  <c r="L408" i="5"/>
  <c r="L641" i="5"/>
  <c r="L732" i="5"/>
  <c r="L682" i="5"/>
  <c r="L41" i="5"/>
  <c r="L557" i="5"/>
  <c r="L605" i="5"/>
  <c r="M134" i="5"/>
  <c r="N134" i="5"/>
  <c r="L390" i="5" l="1"/>
  <c r="L734" i="5"/>
  <c r="L161" i="5"/>
  <c r="N264" i="5" l="1"/>
  <c r="N275" i="5"/>
  <c r="N269" i="5"/>
  <c r="M275" i="5"/>
  <c r="N225" i="5"/>
  <c r="M225" i="5"/>
  <c r="N141" i="5"/>
  <c r="N150" i="5"/>
  <c r="M141" i="5"/>
  <c r="M150" i="5"/>
  <c r="N277" i="5" l="1"/>
  <c r="N390" i="5" s="1"/>
  <c r="N807" i="5" s="1"/>
  <c r="M277" i="5"/>
  <c r="N159" i="5"/>
  <c r="M83" i="5" l="1"/>
  <c r="N83" i="5"/>
  <c r="M779" i="5"/>
  <c r="M754" i="5"/>
  <c r="M730" i="5"/>
  <c r="M720" i="5"/>
  <c r="M706" i="5"/>
  <c r="M680" i="5"/>
  <c r="M676" i="5"/>
  <c r="M671" i="5"/>
  <c r="M663" i="5"/>
  <c r="M665" i="5" s="1"/>
  <c r="M639" i="5"/>
  <c r="M633" i="5"/>
  <c r="M629" i="5"/>
  <c r="M603" i="5"/>
  <c r="M596" i="5"/>
  <c r="M573" i="5"/>
  <c r="M568" i="5"/>
  <c r="M563" i="5"/>
  <c r="M555" i="5"/>
  <c r="M549" i="5"/>
  <c r="M535" i="5"/>
  <c r="M526" i="5"/>
  <c r="M518" i="5"/>
  <c r="M512" i="5"/>
  <c r="M507" i="5"/>
  <c r="M500" i="5"/>
  <c r="M495" i="5"/>
  <c r="M491" i="5"/>
  <c r="M484" i="5"/>
  <c r="M452" i="5"/>
  <c r="M443" i="5"/>
  <c r="M439" i="5"/>
  <c r="M428" i="5"/>
  <c r="M406" i="5"/>
  <c r="M401" i="5"/>
  <c r="M397" i="5"/>
  <c r="M358" i="5"/>
  <c r="M334" i="5"/>
  <c r="M326" i="5"/>
  <c r="M322" i="5"/>
  <c r="M312" i="5"/>
  <c r="M304" i="5"/>
  <c r="M299" i="5"/>
  <c r="M250" i="5"/>
  <c r="M230" i="5"/>
  <c r="M209" i="5"/>
  <c r="M203" i="5"/>
  <c r="M195" i="5"/>
  <c r="M186" i="5"/>
  <c r="M176" i="5"/>
  <c r="M157" i="5"/>
  <c r="M115" i="5"/>
  <c r="M108" i="5"/>
  <c r="M93" i="5"/>
  <c r="M87" i="5"/>
  <c r="M75" i="5"/>
  <c r="M69" i="5"/>
  <c r="M61" i="5"/>
  <c r="M55" i="5"/>
  <c r="M39" i="5"/>
  <c r="M33" i="5"/>
  <c r="M20" i="5"/>
  <c r="M13" i="5"/>
  <c r="M9" i="5"/>
  <c r="M624" i="5" l="1"/>
  <c r="M159" i="5"/>
  <c r="M290" i="5"/>
  <c r="M252" i="5"/>
  <c r="M468" i="5"/>
  <c r="M454" i="5"/>
  <c r="M314" i="5"/>
  <c r="M95" i="5"/>
  <c r="M605" i="5"/>
  <c r="M41" i="5"/>
  <c r="M502" i="5"/>
  <c r="M537" i="5"/>
  <c r="M732" i="5"/>
  <c r="M360" i="5"/>
  <c r="M520" i="5"/>
  <c r="M805" i="5"/>
  <c r="M336" i="5"/>
  <c r="M486" i="5"/>
  <c r="M22" i="5"/>
  <c r="M63" i="5"/>
  <c r="M77" i="5"/>
  <c r="M117" i="5"/>
  <c r="M197" i="5"/>
  <c r="M211" i="5"/>
  <c r="M408" i="5"/>
  <c r="M557" i="5"/>
  <c r="M575" i="5"/>
  <c r="M641" i="5"/>
  <c r="M682" i="5"/>
  <c r="M756" i="5"/>
  <c r="J4" i="5" l="1"/>
  <c r="M161" i="5" l="1"/>
  <c r="M232" i="5"/>
  <c r="L430" i="5"/>
  <c r="L607" i="5" s="1"/>
  <c r="L807" i="5" s="1"/>
  <c r="M430" i="5"/>
  <c r="Y4" i="5" l="1"/>
  <c r="X9" i="5"/>
  <c r="X22" i="5" s="1"/>
  <c r="X161" i="5" s="1"/>
  <c r="X807" i="5" s="1"/>
  <c r="M607" i="5"/>
  <c r="M390" i="5"/>
  <c r="Y9" i="5" l="1"/>
  <c r="Y22" i="5" s="1"/>
  <c r="Y161" i="5" s="1"/>
  <c r="Y807" i="5" s="1"/>
  <c r="J5" i="16"/>
  <c r="J15" i="16" s="1"/>
  <c r="I15" i="16"/>
  <c r="M734" i="5"/>
  <c r="C29" i="19"/>
  <c r="D29" i="19" s="1"/>
  <c r="I5" i="19" l="1"/>
  <c r="J4" i="19"/>
  <c r="D30" i="19"/>
  <c r="D31" i="19" s="1"/>
  <c r="J6" i="19" s="1"/>
  <c r="M807" i="5"/>
  <c r="J5" i="19" l="1"/>
</calcChain>
</file>

<file path=xl/sharedStrings.xml><?xml version="1.0" encoding="utf-8"?>
<sst xmlns="http://schemas.openxmlformats.org/spreadsheetml/2006/main" count="5566" uniqueCount="1258">
  <si>
    <t>SUBT.</t>
  </si>
  <si>
    <t>PRIORIDAD</t>
  </si>
  <si>
    <t>ESTADO</t>
  </si>
  <si>
    <t>SECTOR</t>
  </si>
  <si>
    <t>PROVINCIA</t>
  </si>
  <si>
    <t>COMUNA</t>
  </si>
  <si>
    <t>UNIDAD TECNICA</t>
  </si>
  <si>
    <t>ETAPA</t>
  </si>
  <si>
    <t>BIP</t>
  </si>
  <si>
    <t>CONBIP</t>
  </si>
  <si>
    <t>NOMBRE DEL PROYECTO</t>
  </si>
  <si>
    <t>COSTO</t>
  </si>
  <si>
    <t>GASTADO AÑOS ANTERIOS</t>
  </si>
  <si>
    <t>SOLICITADO 2017</t>
  </si>
  <si>
    <t>PPTO FUTURO</t>
  </si>
  <si>
    <t xml:space="preserve">SITUACION ACTUAL </t>
  </si>
  <si>
    <t>PROVISION</t>
  </si>
  <si>
    <t>ACUERDO CORE 2016</t>
  </si>
  <si>
    <t>RATES</t>
  </si>
  <si>
    <t>FECHA RATE</t>
  </si>
  <si>
    <t>PPTO 2016</t>
  </si>
  <si>
    <t xml:space="preserve">COMUNA DE OSORNO                            </t>
  </si>
  <si>
    <t>INICIATIVAS DE ARRASTRE</t>
  </si>
  <si>
    <t>A</t>
  </si>
  <si>
    <t>EDUCACIÓN Y CULTURA</t>
  </si>
  <si>
    <t>OSORNO</t>
  </si>
  <si>
    <t>I. Municipalidad de Osorno</t>
  </si>
  <si>
    <t>EJECUCION</t>
  </si>
  <si>
    <t>REPOSICION PARCIAL LICEO DE RAHUE</t>
  </si>
  <si>
    <t>EJECUCIÓN</t>
  </si>
  <si>
    <t>RS</t>
  </si>
  <si>
    <t/>
  </si>
  <si>
    <t>'29/06/2016</t>
  </si>
  <si>
    <t>SALUD</t>
  </si>
  <si>
    <t>Servicio de Salud Osorno</t>
  </si>
  <si>
    <t>DISEÑO</t>
  </si>
  <si>
    <t>REPOSICION CENTRO COMUNITARIO SALUD MENTAL OSORNO</t>
  </si>
  <si>
    <t>'06/01/2016</t>
  </si>
  <si>
    <t>TRANSPORTE</t>
  </si>
  <si>
    <t>CONSERVACION ACERAS SECTOR CENTRO DE OSORNO (C33)</t>
  </si>
  <si>
    <t>RS*</t>
  </si>
  <si>
    <t>DEFENSA Y SEGURIDAD</t>
  </si>
  <si>
    <t>Gobernacion de Osorno</t>
  </si>
  <si>
    <t>CONSERVACION Y EQUIP. EDIFI. CIAS. BOMBEROS 4TA Y 5TA , CUARTEL GENERAL (C33)</t>
  </si>
  <si>
    <t xml:space="preserve"> CONSTRUCCION CENTRO DE REFERENCIA Y DIAGNOSTICO MEDICO</t>
  </si>
  <si>
    <t>si</t>
  </si>
  <si>
    <t>'17/06/2016</t>
  </si>
  <si>
    <t>TOTAL INICIATIVAS DE ARRASTRE</t>
  </si>
  <si>
    <t>INICIATIVAS PUESTA EN MARCHA</t>
  </si>
  <si>
    <t>P</t>
  </si>
  <si>
    <t xml:space="preserve"> AMPLIACION CESFAM OVEJERIA</t>
  </si>
  <si>
    <t>ARI</t>
  </si>
  <si>
    <t>TOTAL DE INICIATIVAS PUESTA EN MARCHA</t>
  </si>
  <si>
    <t>INICIATIVAS NUEVAS</t>
  </si>
  <si>
    <t>N</t>
  </si>
  <si>
    <t>Servicio de Vivienda y Urbanismo</t>
  </si>
  <si>
    <t xml:space="preserve"> MEJORAMIENTO AVENIDA REPUBLICA</t>
  </si>
  <si>
    <t>SR</t>
  </si>
  <si>
    <t>'22/09/2016</t>
  </si>
  <si>
    <t xml:space="preserve"> CONSTRUCCION CENTRO DIALIZADOS Y TRASPLANTADOS RENALES</t>
  </si>
  <si>
    <t>FI</t>
  </si>
  <si>
    <t>'15/07/2016</t>
  </si>
  <si>
    <t>INDUSTRIA, COMERCIO, FINANZAS Y TURISMO</t>
  </si>
  <si>
    <t xml:space="preserve"> CONSTRUCCIÓN FERIA POBLACION MOYANO</t>
  </si>
  <si>
    <t>OT</t>
  </si>
  <si>
    <t>'18/08/2016</t>
  </si>
  <si>
    <t>TOTAL INICIATIVAS NUEVAS</t>
  </si>
  <si>
    <t>TOTAL COMUNA DE OSORNO</t>
  </si>
  <si>
    <t>COMUNA DE PUERTO OCTAY</t>
  </si>
  <si>
    <t>AGUA POTABLE Y ALCANTARILLADO</t>
  </si>
  <si>
    <t>PUERTO OCTAY</t>
  </si>
  <si>
    <t>I. Municipalidad de Puerto Octay</t>
  </si>
  <si>
    <t xml:space="preserve"> INSTALACION SERVICIO DE ALCANTARILLADO DE CASCADA</t>
  </si>
  <si>
    <t>SS</t>
  </si>
  <si>
    <t>RE</t>
  </si>
  <si>
    <t xml:space="preserve"> CONSTRUCCIÓN POSTA SALUD EL PONCHO</t>
  </si>
  <si>
    <t>'09/12/2015</t>
  </si>
  <si>
    <t>MEJORAMIENTO HOSPITAL DE PTO OCTAY</t>
  </si>
  <si>
    <t>SI</t>
  </si>
  <si>
    <t>'06/07/2016</t>
  </si>
  <si>
    <t xml:space="preserve"> CONSTRUCCIÓN CALLE TECHADA VILLA PTO OCTAY</t>
  </si>
  <si>
    <t>ENERGÍA</t>
  </si>
  <si>
    <t xml:space="preserve"> NORMALIZACIÓN SUMINISTRO ENERGIA ELECTRICA SECTOR RUPANCO</t>
  </si>
  <si>
    <t>ENERGIZACIÓN</t>
  </si>
  <si>
    <t>'05/10/2016</t>
  </si>
  <si>
    <t xml:space="preserve"> CONSTRUCCIÓN SISTEMA AGUA POTABLE RURAL SECTOR ISLOTE EL PONCHO</t>
  </si>
  <si>
    <t>TOTAL COMUNA DE PUERTO OCTAY</t>
  </si>
  <si>
    <t>COMUNA DE PURRANQUE</t>
  </si>
  <si>
    <t>PURRANQUE</t>
  </si>
  <si>
    <t>I. Municipalidad de Purranque</t>
  </si>
  <si>
    <t>MULTISECTORIAL</t>
  </si>
  <si>
    <t xml:space="preserve"> REPOSICIONES CAMIONES COMPACTADORES Y ADQUISICION DE CONTENEDORES</t>
  </si>
  <si>
    <t>RSD</t>
  </si>
  <si>
    <t xml:space="preserve"> REPOSICION PLAZA DE ARMAS CIUDAD DE PURRANQUE</t>
  </si>
  <si>
    <t>'26/10/2016</t>
  </si>
  <si>
    <t xml:space="preserve"> REPOSICIÓN POSTA SALUD RURAL COLONIA PONCE</t>
  </si>
  <si>
    <t xml:space="preserve"> REPOSICION POSTA SALUD RURAL COLIGUAL, PURRANQUE</t>
  </si>
  <si>
    <t>'17/03/2016</t>
  </si>
  <si>
    <t xml:space="preserve"> REPOSICION POSTA SALUD RURAL HUEYUSCA, PURRANQUE</t>
  </si>
  <si>
    <t>REPOSICION CAMIONES Y MOTONIVELADOR PARA LA COMUNA DE PURRANQ</t>
  </si>
  <si>
    <t xml:space="preserve"> CONSTRUCCIÓN ESTADIO CORTE ALTO PURRANQUE</t>
  </si>
  <si>
    <t xml:space="preserve"> CONSTRUCCIÓN APR COLONIA PONCE</t>
  </si>
  <si>
    <t>'19/07/2016</t>
  </si>
  <si>
    <t xml:space="preserve"> CONSTRUCIÓN CENTRO COMUNITARIO DE REAHIBILITACIÓN</t>
  </si>
  <si>
    <t>TOTAL COMUNA DE PURRANQUE</t>
  </si>
  <si>
    <t>COMUNA DE PUYEHUE</t>
  </si>
  <si>
    <t>PUYEHUE</t>
  </si>
  <si>
    <t>I. Municipalidad de Puyehue</t>
  </si>
  <si>
    <t xml:space="preserve"> REPOSICIÓN PARCIAL LICEO LAS AMÉRCIAS DE ENTRE LAGOS</t>
  </si>
  <si>
    <t>FIE</t>
  </si>
  <si>
    <t xml:space="preserve"> CONSTRUCCION INFRAESTRUCTURA SANITARIA ALCANTARILLADO PILMAIQUEN</t>
  </si>
  <si>
    <t>'07/01/2016</t>
  </si>
  <si>
    <t xml:space="preserve"> CONSTRUCCIÓN CENTRO COMUNITARIO EL COLORADO</t>
  </si>
  <si>
    <t>'09/05/2016</t>
  </si>
  <si>
    <t xml:space="preserve"> REPOSICION RETROEXCAVADORA MANTENCION CAMINOS VECINALES</t>
  </si>
  <si>
    <t>2.634/17-05-2016</t>
  </si>
  <si>
    <t xml:space="preserve"> REPOSICIÓN ESCUELA NUEVO PORVENIR DE ENTRE LAGOS</t>
  </si>
  <si>
    <t>'30/05/2016</t>
  </si>
  <si>
    <t>TOTAL COMUNA DE PUYEHUE</t>
  </si>
  <si>
    <t>COMUNA DE RIO NEGRO</t>
  </si>
  <si>
    <t>RÍO NEGRO</t>
  </si>
  <si>
    <t>Dirección de Arquitectura</t>
  </si>
  <si>
    <t xml:space="preserve"> REPOSICIÓN ESCUELA ANDREW JACKSON Y RÍO NEGRO</t>
  </si>
  <si>
    <t>MEJORAMIENTO HOSPITAL DE RIO NEGRO</t>
  </si>
  <si>
    <t>I. Municipalidad de Rio Negro</t>
  </si>
  <si>
    <t xml:space="preserve"> CONSTRUCCIÓN POSTA CHAN CHAN</t>
  </si>
  <si>
    <t xml:space="preserve"> REPOSICIÓN EDIFICIO CONSISTORIAL</t>
  </si>
  <si>
    <t xml:space="preserve"> CONSERVACIÓN GIMNASIO FISCAL</t>
  </si>
  <si>
    <t>TOTAL COMUNA DE RIO NEGRO</t>
  </si>
  <si>
    <t>COMUNA SAN JUAN DE LA COSTA</t>
  </si>
  <si>
    <t>SAN JUAN DE LA COSTA</t>
  </si>
  <si>
    <t>I. Municipalidad de San Juan de la Costa</t>
  </si>
  <si>
    <t>CONSTRUCCION POSTA DE SALUD RURAL CHAMILCO, SAN JUAN DE LA COSTA</t>
  </si>
  <si>
    <t xml:space="preserve"> REPOSICION LICEO INTERNADO ANTULAFKEN PUAUCHO</t>
  </si>
  <si>
    <t>ADQUISICIÓN MAQUINARIA OFICINA CAMINO PUERTO</t>
  </si>
  <si>
    <t>REQUERIMIENTO</t>
  </si>
  <si>
    <t>3.983/15-09-2016</t>
  </si>
  <si>
    <t xml:space="preserve"> HABILITACION SUMINISTRO E E LAFQUENMAPU COMPLEMENTARIO</t>
  </si>
  <si>
    <t>'11/12/2015</t>
  </si>
  <si>
    <t xml:space="preserve"> HABILITACION SUMINISTRO E E PURRAHUE</t>
  </si>
  <si>
    <t>'21/09/2016</t>
  </si>
  <si>
    <t xml:space="preserve"> HABILITACION SUMINISTRO E E BELLAVISTA</t>
  </si>
  <si>
    <t xml:space="preserve"> HABILITACION SUMINISTRO E E PURREHUIN COMPLEMENTARIO</t>
  </si>
  <si>
    <t>HABILITACION SUMINISTRO E. E. QUILLOIMO SAN JUAN DE LA COSTA</t>
  </si>
  <si>
    <t>'30/08/2016</t>
  </si>
  <si>
    <t>TOTAL COMUNA DE SAN JUAN DE LA COSTA</t>
  </si>
  <si>
    <t>COMUNA DE SAN PABLO</t>
  </si>
  <si>
    <t>SAN PABLO</t>
  </si>
  <si>
    <t>I. Municipalidad de San Pablo</t>
  </si>
  <si>
    <t xml:space="preserve"> MEJORAMIENTO ACCESO NORTE DE SAN PABLO</t>
  </si>
  <si>
    <t xml:space="preserve"> REPOSICION CAMIÓN COMPACTADOR RSD Y ADQUISICION DE CONTENEDORES</t>
  </si>
  <si>
    <t xml:space="preserve"> CONSTRUCCIÓN CANCHA SINTETICA COMUNA DE SAN PABLO</t>
  </si>
  <si>
    <t xml:space="preserve"> CONSTRUCCIÓN CUBIERTA PARA CALLE ECUADOR</t>
  </si>
  <si>
    <t xml:space="preserve"> CONSERVACIÓN PLAZA DE ARMAS</t>
  </si>
  <si>
    <t>TOTAL COMUNA DE SAN PABLO</t>
  </si>
  <si>
    <t>PROVINCIALES</t>
  </si>
  <si>
    <t>PROV. OSORNO</t>
  </si>
  <si>
    <t>CAPACITACIÓN EN TRANSFERENCIA TECNOLÓGICA PRENEC SSO</t>
  </si>
  <si>
    <t>RS**</t>
  </si>
  <si>
    <t>Seremi de Medio Ambiente</t>
  </si>
  <si>
    <t>PROG. RECAMBIO CALEFACTORES CIUDAD OSORNO</t>
  </si>
  <si>
    <t>Gobierno Regional</t>
  </si>
  <si>
    <t>CONSTRUCCION  RELLENO SANITARIO PROVINCIA DE OSORNO</t>
  </si>
  <si>
    <t>REPOSICION CUARTEL POLICIAL PERFECTURA PROVINCIAL DE OSORNO</t>
  </si>
  <si>
    <t>'27/07/2016</t>
  </si>
  <si>
    <t>ADQUISICION CAMION MULTIPROPOSITO Y ADQUISICION DE 20  CONTENEDORES (C33)</t>
  </si>
  <si>
    <t>24.01.001</t>
  </si>
  <si>
    <t>6% CULTURA</t>
  </si>
  <si>
    <t>24.01.003</t>
  </si>
  <si>
    <t>6% DEPORTE</t>
  </si>
  <si>
    <t>24.01.005</t>
  </si>
  <si>
    <t>6% COMUNIDAD ACTIVA</t>
  </si>
  <si>
    <t>33.0125</t>
  </si>
  <si>
    <t>FONDO REGIONAL DE INCIATIVA LOCAL</t>
  </si>
  <si>
    <t>CONSERVACION SEGUNDA COMPAÑÍA DE BOMBERO DE OSORNO (C33)</t>
  </si>
  <si>
    <t>REV</t>
  </si>
  <si>
    <t>Dirección de Vialidad</t>
  </si>
  <si>
    <t>S/C</t>
  </si>
  <si>
    <t>CAMINO NO ENROLADO COMUNIDADES INDIGENAS</t>
  </si>
  <si>
    <t>CONSERVACION SISTEMA DE AGUAS PREDIALES COMUNIDADES INDIGENAS (C33)</t>
  </si>
  <si>
    <t>AMPLIACION TERMINAL DE PASAJEROS AERÓDROMO CAÑAL BAJO</t>
  </si>
  <si>
    <t>TOTAL DE INICIATIVAS NUEVAS</t>
  </si>
  <si>
    <t>TOTAL INICIATIVAS PROVINCIALES</t>
  </si>
  <si>
    <t>TOTAL PROVINCIA DE OSORNO</t>
  </si>
  <si>
    <t>COMUNA DE PUERTO MONTT</t>
  </si>
  <si>
    <t>LLANQUIHUE</t>
  </si>
  <si>
    <t>PUERTO MONTT</t>
  </si>
  <si>
    <t>I. Municipalidad de Puerto Montt</t>
  </si>
  <si>
    <t>REPOSICION POSTA DEL SECTOR RURAL DE CHAICAS</t>
  </si>
  <si>
    <t>'30/12/2015</t>
  </si>
  <si>
    <t>REPOSICION SUBCOMISARIA ALERCE</t>
  </si>
  <si>
    <t>'08/01/2016</t>
  </si>
  <si>
    <t>REPOSICION ESCUELA MAILLEN ESTERO</t>
  </si>
  <si>
    <t>'04/01/2016</t>
  </si>
  <si>
    <t>MEJORAMIENTO CALLES QUEMCHI Y ELEUTERIO RAMIREZ</t>
  </si>
  <si>
    <t>CONSTRUCCION ESCUELA NUEVA SECTOR ALERCE PRIMERA ETAPA</t>
  </si>
  <si>
    <t>AMPLIACION Y REMODELACION CONSULTORIO ANTONIO VARAS</t>
  </si>
  <si>
    <t>'27/01/2016</t>
  </si>
  <si>
    <t xml:space="preserve"> CONSTRUCCIÓN HOSPEDERÍA HOGAR DE CRISTO </t>
  </si>
  <si>
    <t>'29/04/2016</t>
  </si>
  <si>
    <t xml:space="preserve"> CONSTRUCCIÓN CANCHA SINTÉTICA COMPLEJO DEPORTIVO ESTERO LOBOS</t>
  </si>
  <si>
    <t>'18/04/2016</t>
  </si>
  <si>
    <t xml:space="preserve"> REPOSICIÓN ESTADIO ANTONIO VARAS COMUNA DE PUERTO MONTT</t>
  </si>
  <si>
    <t>'02/08/2016</t>
  </si>
  <si>
    <t xml:space="preserve"> AMPLIACIÓN Y NORMALIZACIÓN CENTRO SALUD FAMILIAR ALERCE</t>
  </si>
  <si>
    <t>'25/07/2016</t>
  </si>
  <si>
    <t xml:space="preserve"> REPOSICIÓN ESTADIO VIEJOS CRAKCS COMUNA DE PUERTO MONTT</t>
  </si>
  <si>
    <t>'06/09/2016</t>
  </si>
  <si>
    <t xml:space="preserve"> REPOSICIÓN CONSULTORIO ANGELMÓ</t>
  </si>
  <si>
    <t>'19/01/2016</t>
  </si>
  <si>
    <t xml:space="preserve"> REPOSICIÓN ESCUELA RURAL LAGUNITAS</t>
  </si>
  <si>
    <t xml:space="preserve"> ADQUISICIÓN EQUIPAMIENTO MATERIALES PELIGROSOS BOMBREROS</t>
  </si>
  <si>
    <t xml:space="preserve"> MEJORAMIENTO CALLE BARROS ARANA</t>
  </si>
  <si>
    <t>REPOSICION VEREDAS POBL. ANTUHUE,LA COLINA Y ALERCE, PUERTO MONTT</t>
  </si>
  <si>
    <t xml:space="preserve"> CONSTRUCCIÓN SERVICIO APR CHIN CHIN GRANDE</t>
  </si>
  <si>
    <t>'24/03/2016</t>
  </si>
  <si>
    <t xml:space="preserve"> MEJORAMIENTO CALLE PADRE HARTER</t>
  </si>
  <si>
    <t xml:space="preserve"> CONSTRUCCIÓN REDES AGUA POTABLE Y ALCANT VILLA LOS PINOS ALTOS</t>
  </si>
  <si>
    <t xml:space="preserve"> CONSERVACIÓN MULTICANCHA CUBIERTA LICEO MANUEL MONTT (C33)</t>
  </si>
  <si>
    <t>CONSTRUCCION CENTRO PARA LA CULTURA ALERCE</t>
  </si>
  <si>
    <t>ADQUISICION EQUIPOS CASA DEL ARTE DIEGO RIVERA COMUNA PUERTO MONTT (C33)</t>
  </si>
  <si>
    <t>CONSTRUCCION CEMENTERIO MUNICIPAL PUERTO MONTT</t>
  </si>
  <si>
    <t>MEJORAMIENTO PASEO ANTONIO VARAS, PUERTO MONTT</t>
  </si>
  <si>
    <t>TOTAL COMUNA DE PUERTO MONTT</t>
  </si>
  <si>
    <t>COMUNA DE CALBUCO</t>
  </si>
  <si>
    <t>CALBUCO</t>
  </si>
  <si>
    <t xml:space="preserve"> REPOSICIÓN PARCIAL LICEO POLITÉCNICO CALBUCO (CONSULTORIA)</t>
  </si>
  <si>
    <t>I. Municipalidad de Calbuco</t>
  </si>
  <si>
    <t xml:space="preserve"> HABILITACIÓN CEMENTERIO MUNICIPAL DE CALBUCO</t>
  </si>
  <si>
    <t xml:space="preserve"> CONSTRUCCIÓN PAVIMENTOS AV PRESIDENTE IBAÑEZ</t>
  </si>
  <si>
    <t>HABILITACION SUMINISTRO ELÉCTRICO ISLA QUEULLIN</t>
  </si>
  <si>
    <t xml:space="preserve"> CONSTRUCCIÓN INFRAESTRUCTURA SANITARIA LOCALIDAD DE PARGUA</t>
  </si>
  <si>
    <t>TOTAL COMUNA DE CALBUCO</t>
  </si>
  <si>
    <t>COMUNA DE COCHAMO</t>
  </si>
  <si>
    <t>COCHAMO</t>
  </si>
  <si>
    <t>MEJORAMIENTO RUTA V 69 SECTOR RALUN COCHAMO</t>
  </si>
  <si>
    <t>'11/02/2016</t>
  </si>
  <si>
    <t>Carabineros de Chile</t>
  </si>
  <si>
    <t>REPOSICION RETEN CARABINEROS DE COCHAMO</t>
  </si>
  <si>
    <t>I. Municipalidad de Cochamo</t>
  </si>
  <si>
    <t xml:space="preserve"> CONSTRUCCION SISTEMA APR  EL QUECHE</t>
  </si>
  <si>
    <t>'31/12/2015</t>
  </si>
  <si>
    <t xml:space="preserve"> REPOSICION BUS DE PASAJEROS DE LA COMUNA DE COCHAMO</t>
  </si>
  <si>
    <t xml:space="preserve"> EQUIPAMIENTO PREBASICA PARA LAS ESCUELAS</t>
  </si>
  <si>
    <t>2.635/17-05-2016</t>
  </si>
  <si>
    <t xml:space="preserve"> EQUIPAMIENTO DE INNOVACION CIENCIA Y TIC ESCUELAS</t>
  </si>
  <si>
    <t>2.636/17-05-2016</t>
  </si>
  <si>
    <t xml:space="preserve"> CONSTRUCCIÓN ESTADIO MUNICIPAL DE COCHAMÓ</t>
  </si>
  <si>
    <t>'12/02/2016</t>
  </si>
  <si>
    <t xml:space="preserve"> CONSTRUCCION SISTEMA AGUA POTABLE RURAL DE YATES</t>
  </si>
  <si>
    <t>'04/07/2016</t>
  </si>
  <si>
    <t>TOTAL  COMUNA DE COCHAMO</t>
  </si>
  <si>
    <t>COMUNA DE FRESIA</t>
  </si>
  <si>
    <t>FRESIA</t>
  </si>
  <si>
    <t>I. Municipalidad de Fresia</t>
  </si>
  <si>
    <t>CONSTRUCCION APR SECTOR RURAL LA VEGA</t>
  </si>
  <si>
    <t>'15/09/2016</t>
  </si>
  <si>
    <t xml:space="preserve"> CONSTRUCCION PLANTA DE TRATAMIENTO DE PARGA</t>
  </si>
  <si>
    <t>'04/10/2016</t>
  </si>
  <si>
    <t>CONTRUCCION SERVICIO APR SECTOR RURAL EL MAÑIO</t>
  </si>
  <si>
    <t>'02/11/2016</t>
  </si>
  <si>
    <t xml:space="preserve"> MEJORAMIENTO 03 CALLES LOCALIDAD DE PARGA, FRESIA</t>
  </si>
  <si>
    <t>CONSTRUCCION CASETAS SANITARIAS Y CONEXION SECTOR LOS PRADOS, FRESIA</t>
  </si>
  <si>
    <t>TOTAL COMUNA DE FRESIA</t>
  </si>
  <si>
    <t>COMUNA DE FRUTILLAR</t>
  </si>
  <si>
    <t>FRUTILLAR</t>
  </si>
  <si>
    <t>I. Municipalidad de Frutillar</t>
  </si>
  <si>
    <t>CONSTRUCCION EDIFICIO CONSITORIAL FRUTILLAR</t>
  </si>
  <si>
    <t>CONSTRUCCION ESCUELA ESPECIAL SAN AGUSTIN</t>
  </si>
  <si>
    <t>'11/01/2016</t>
  </si>
  <si>
    <t xml:space="preserve"> REPOSICION INTERNADO LICEO CHILENO ALEMAN DE FRUTILLAR</t>
  </si>
  <si>
    <t>'03/05/2016</t>
  </si>
  <si>
    <t xml:space="preserve"> REPOSICIÓN ESTADIO MUNICIPAL DE FRUTILLAR</t>
  </si>
  <si>
    <t>'29/02/2016</t>
  </si>
  <si>
    <t xml:space="preserve"> CONSTRUCCIÓN BIBLIOTECA MUNICIPAL</t>
  </si>
  <si>
    <t>'04/05/2016</t>
  </si>
  <si>
    <t>CONSTRUCCIÓN CALLE NUEVA NUEVE</t>
  </si>
  <si>
    <t>'19/10/2016</t>
  </si>
  <si>
    <t>MEJORAMIENTO DIVERSAS CALLES DEL SECTOR CASMA</t>
  </si>
  <si>
    <t>'18/03/2016</t>
  </si>
  <si>
    <t xml:space="preserve"> CONSTRUCCION RED A AGUA POTABLE RURAL SECTOR CENTINELA LA HUACHA</t>
  </si>
  <si>
    <t>ADQUISICIÓN DE VEHICULO OPERACIONES MUNICIPALIDAD DE FRUTILLAR</t>
  </si>
  <si>
    <t xml:space="preserve"> CONSTRUCCIÓN RED A AGUA POTABLE RURAL SECTOR COLONIA SAN MARTIN</t>
  </si>
  <si>
    <t>'21/10/2016</t>
  </si>
  <si>
    <t>TOTAL COMUNA DE FRUTILLAR</t>
  </si>
  <si>
    <t>COMUNA DE LLANQUIHUE</t>
  </si>
  <si>
    <t>I. Municipalidad de Llanquihue</t>
  </si>
  <si>
    <t>REPOSICION PLANTA DE TRATAMIENTO DE AGUAS SERVIDAS LOS PELLINES</t>
  </si>
  <si>
    <t>'18/01/2016</t>
  </si>
  <si>
    <t>Servicio de Salud Reloncavi</t>
  </si>
  <si>
    <t>REPOSICION DE VEHÍCULOS PARA RENOVACIÓN DE FLOTA MUNICIPAL</t>
  </si>
  <si>
    <t>REPOSICION EDIFICIO CONSISTORIAL, LLANQUIHUE</t>
  </si>
  <si>
    <t>TOTAL COMUNA DE LLANQUIHUE</t>
  </si>
  <si>
    <t>COMUNA DE LOS MUERMOS</t>
  </si>
  <si>
    <t>LOS MUERMOS</t>
  </si>
  <si>
    <t>I. Municipalidad de Los Muermos</t>
  </si>
  <si>
    <t>REP. P.T.A.S. Y REDES AP Y ALCANT, CAÑITAS</t>
  </si>
  <si>
    <t>CONSTRUCCION CIERRE EX VERTEDERO MUNICIPAL LOS MUERMOS</t>
  </si>
  <si>
    <t xml:space="preserve"> CONSTRUCCION PLAZA ANFITEATRO Y PASEO CIVICO</t>
  </si>
  <si>
    <t xml:space="preserve"> CONSERVACION 23,85 KM CAMINOS RURALES DE LA COMUNA DE LOS MUERMOS</t>
  </si>
  <si>
    <t xml:space="preserve"> REPOSICION AMBULANCIA PARA CESFAM DE LOS MUERMOS</t>
  </si>
  <si>
    <t xml:space="preserve"> MEJORAMIENTO Y CONSTRUCCIÓN DE NICHOS CEMENTERIO LOS MUERMOS</t>
  </si>
  <si>
    <t>'06/06/2016</t>
  </si>
  <si>
    <t xml:space="preserve"> CONSTRUCCION SERVICIO APR LOS ALAMOS</t>
  </si>
  <si>
    <t>'22/08/2016</t>
  </si>
  <si>
    <t xml:space="preserve"> REPOSICIÓN REDES APR SECTOR CAÑITAS  RÍO FRÍO</t>
  </si>
  <si>
    <t xml:space="preserve"> CONSTRUCCION REDES AGUA POTABLE RURAL SAN CARLOS EL ÑADY</t>
  </si>
  <si>
    <t xml:space="preserve"> CONSTRUCCIÓN SERVICIO APR SECTOR CUESTA LA VACA, C LOS MUERMOS</t>
  </si>
  <si>
    <t xml:space="preserve"> CONSTRUCCIÓN SERVICIO APR SANTA AMANDA</t>
  </si>
  <si>
    <t>TOTAL COMUNA DE LOS MUERMOS</t>
  </si>
  <si>
    <t>COMUNA DE MAULLIN</t>
  </si>
  <si>
    <t>MAULLIN</t>
  </si>
  <si>
    <t>I. Municipalidad de Maullin</t>
  </si>
  <si>
    <t>MEJORAMIENTO DIVERSAS CALLES LOCALIDAD DE QUENUIR, COMUNA DE MAULLIN</t>
  </si>
  <si>
    <t xml:space="preserve"> CONSERVACION MERCADO MUNICIPAL DE MAULLIN</t>
  </si>
  <si>
    <t xml:space="preserve"> REPOSICIÓN POSTA SALUD RURAL LA PASADA</t>
  </si>
  <si>
    <t>'03/02/2016</t>
  </si>
  <si>
    <t xml:space="preserve"> HABILITACION SUMINISTRO ENERGIA ELECTRICA SECTOR COYAM</t>
  </si>
  <si>
    <t>'06/11/2015</t>
  </si>
  <si>
    <t>PESCA</t>
  </si>
  <si>
    <t>Subsecretaria de pesca</t>
  </si>
  <si>
    <t>PROGRAMA DE VIGILANCIA EN AREAS DE MANEJO</t>
  </si>
  <si>
    <t>REPOSCION CAMION COMPACTADOR Y ADQUISICION CONTENEDORES DE BASURA</t>
  </si>
  <si>
    <t>3.900/01-09-2016</t>
  </si>
  <si>
    <t>RESTAURACIÓN IGLESIA N. SRA. DE LA CANDELARIA (MN), CARELMAPU</t>
  </si>
  <si>
    <t>PVP</t>
  </si>
  <si>
    <t>'29/07/2016</t>
  </si>
  <si>
    <t>DIAGNOSTICO PLAN DE DESARROLLO TURISTICO COMUNA DE MAULLIN</t>
  </si>
  <si>
    <t>TOTAL COMUNA DE MAULLIN</t>
  </si>
  <si>
    <t>COMUNA DE PUERTO VARAS</t>
  </si>
  <si>
    <t>PUERTO VARAS</t>
  </si>
  <si>
    <t>I. Municipalidad de Puerto Varas</t>
  </si>
  <si>
    <t>DIAGNOSTICO PLAN MAESTRO DE AGUAS LLUVIAS P. VARAS</t>
  </si>
  <si>
    <t xml:space="preserve"> CONSTRUCCIÓN CUARTEL SEXTA CÍA DE BOMBEROS DE PUERTO VARAS</t>
  </si>
  <si>
    <t xml:space="preserve"> REPOSICIÓN ESTADIO EWALDO KLEIN DE PUERTO VARAS</t>
  </si>
  <si>
    <t xml:space="preserve">CONSERVACION Y HABILITACION BIBLIOTECA PUERTO VARAS </t>
  </si>
  <si>
    <t>DIAGNOSTICO Y ACTUALIZACION PLANO REGULADOR PUERTO VARAS</t>
  </si>
  <si>
    <t xml:space="preserve"> NORMALIZACION CESFAM PUERTO VARAS</t>
  </si>
  <si>
    <t xml:space="preserve"> ADQUISICION CAMIONES RECOLECTORES DE RESIDUOS DOMICILIARIOS</t>
  </si>
  <si>
    <t>2,319/ 29-04-2016</t>
  </si>
  <si>
    <t xml:space="preserve"> CONSTRUCCIÓN CEMENTERIO PARQUE MUNICIPAL DE PUERTO VARAS</t>
  </si>
  <si>
    <t>RESTAURACION FACHADAS ZONA TIPICA PUERTO VARAS</t>
  </si>
  <si>
    <t>'02/03/2016</t>
  </si>
  <si>
    <t>PROV. LLANQUIHUE</t>
  </si>
  <si>
    <t>Direccion de arquitectura</t>
  </si>
  <si>
    <t>REPOSICION CUARTEL INVESTIGACIONES PUERTO VARAS</t>
  </si>
  <si>
    <t xml:space="preserve"> MEJORAMIENTO RED AGUA POTABLE Y ESTANQUES CLORACIÓN TERMAS RALUN</t>
  </si>
  <si>
    <t>TOTAL COMUNA DE PUERTO VARAS</t>
  </si>
  <si>
    <t>JUSTICIA</t>
  </si>
  <si>
    <t>Servicio de Registro Civil e Identificación</t>
  </si>
  <si>
    <t>CONSTRUCCION REGISTRO CIVIL  E IDENTIFICACION DE ALERCE</t>
  </si>
  <si>
    <t>CONSTRUCCIÓN ESTACIÓN DE TRANSFERENCIA LA CAMPANA</t>
  </si>
  <si>
    <t>Gobernacion de Llanquihue</t>
  </si>
  <si>
    <t>CONSTRUCCION COMUNIDAD TERAPEUTICA DROGODEPENDIENTES</t>
  </si>
  <si>
    <t>20144598-3</t>
  </si>
  <si>
    <t>REPOSICION CONSTRUCCION PUENTE CAMANCHACA, LA PERA</t>
  </si>
  <si>
    <t>CONSERVACION EDIFICIO GOBERNACION PROVINCIAL DE LLANQUIHUE(C33)</t>
  </si>
  <si>
    <t>1540/08-03-2016</t>
  </si>
  <si>
    <t xml:space="preserve"> CONSTRUCCIÓN CUARTEL 8° COMPAÑÍA DE BOMBEROS</t>
  </si>
  <si>
    <t>SUBSIDIO A LA OPERACION SISTEMA PRIVADO DE GENERACION ISLAS QUENU Y TABÓN</t>
  </si>
  <si>
    <t>RS***</t>
  </si>
  <si>
    <t>ADQUISICION TERRENO HOSPITAL DE PUERTO VARAS</t>
  </si>
  <si>
    <t xml:space="preserve"> ANÁLISIS IMPLEMENTACIÓN RED CICLORUTAS</t>
  </si>
  <si>
    <t xml:space="preserve"> CONSTRUCCIÓN CIERRE VERTEDERO MUNICIPAL</t>
  </si>
  <si>
    <t>Secretaría de Transporte</t>
  </si>
  <si>
    <t>CONSERVACION VIAL PUNTOS CONGESTIONADOS (C33)</t>
  </si>
  <si>
    <t>3.225/30-06-2016</t>
  </si>
  <si>
    <t>TOTAL PROVINCIA DE LLANQUIHUE</t>
  </si>
  <si>
    <t>COMUNA DE CASTRO</t>
  </si>
  <si>
    <t>CHILOE</t>
  </si>
  <si>
    <t>CASTRO</t>
  </si>
  <si>
    <t>I. Municipalidad de Castro</t>
  </si>
  <si>
    <t>REPOSICION FERIA YUMBEL DE CASTRO</t>
  </si>
  <si>
    <t>MEJORAMIENTO Y AMPLIACION  GIMNASIO DE CASTRO</t>
  </si>
  <si>
    <t xml:space="preserve"> CONSTRUCCION REDES DE AGUA POTABLE  Y ALCANTARILLADO DIVERSOS SECTORES</t>
  </si>
  <si>
    <t>'28/10/2016</t>
  </si>
  <si>
    <t xml:space="preserve"> REPOSICIÓN POSTA SALUD RURAL ISLA CHELÍN, CASTRO</t>
  </si>
  <si>
    <t>'13/06/2016</t>
  </si>
  <si>
    <t xml:space="preserve"> NORMALIZACIÓN  ESCUELA RURAL ANA NELLY OYARZUN</t>
  </si>
  <si>
    <t>'30/07/2016</t>
  </si>
  <si>
    <t>TOTAL COMUNA DE CASTRO</t>
  </si>
  <si>
    <t>COMUNA DE ANCUD</t>
  </si>
  <si>
    <t>ANCUD</t>
  </si>
  <si>
    <t>I. Municipalidad de Ancud</t>
  </si>
  <si>
    <t>MEJORAMIENTO ESTADIO PUDETO COMUNA DE ANCUD</t>
  </si>
  <si>
    <t>DIAGNOSTICO DEL SISTEMA DE FORTIFICACIONES DE ANCUD</t>
  </si>
  <si>
    <t>CONSTRUCCION CESFAM CARACOLES ANCUD</t>
  </si>
  <si>
    <t xml:space="preserve"> CONSTRUCCION SISTEMA AGUA POTABLE  RURAL GUAPILACUY</t>
  </si>
  <si>
    <t>'20/01/2016</t>
  </si>
  <si>
    <t xml:space="preserve"> CONSERVACION DE ACERAS EN DIVERSAS CALLES DE ANCUD (C33)</t>
  </si>
  <si>
    <t xml:space="preserve"> REPOSICIÓN EDIFICIO PUBLICO DE CHACAO</t>
  </si>
  <si>
    <t xml:space="preserve"> CONSTRUCCIÓN MULTICANCHA TECHADA VILLA ESPERANZA</t>
  </si>
  <si>
    <t>'14/09/2016</t>
  </si>
  <si>
    <t xml:space="preserve"> REPOSICIÓN ESCUELA RURAL BAHÍA LINAO</t>
  </si>
  <si>
    <t xml:space="preserve"> CONSTRUCCION SISTEMA DE APR SECTOR CAULIN LA CUMBRE</t>
  </si>
  <si>
    <t>TOTAL COMUNA DE ANCUD</t>
  </si>
  <si>
    <t>COMUNA DE CHONCHI</t>
  </si>
  <si>
    <t>CHONCHI</t>
  </si>
  <si>
    <t>I. Municipalidad de Chonchi</t>
  </si>
  <si>
    <t>CONSTUCCION SERVICIO DE APR DE PINDACO-QUITRIPULLI</t>
  </si>
  <si>
    <t>MEJORAMIENTO Y AMPLIACION  APR DE HUILLINCO</t>
  </si>
  <si>
    <t>CONSTUCCION SERVICIO DE APR DE ALCALDEO DE RAUCO</t>
  </si>
  <si>
    <t>MEJORAMIENTO ESTADIO FISCAL DE CHONCHI</t>
  </si>
  <si>
    <t>REPOSICION TEATRO MUNICIPAL DE CHONCHI</t>
  </si>
  <si>
    <t>ACTUALIZACION PLAN REGULADOR COMUNA DE CHONCHI (C33)</t>
  </si>
  <si>
    <t xml:space="preserve"> NORMALIZACIÓN REDES ELECTRICAS ST RAUCO ALTO</t>
  </si>
  <si>
    <t>'10/02/2016</t>
  </si>
  <si>
    <t>CONSTRUCCION CUARTEL 2° COMPAÑIA BOMBEROS DE LA COMUNA DE CHONCHI</t>
  </si>
  <si>
    <t xml:space="preserve"> REPOSICION ESCUELA RURAL DE QUITRIPULLI</t>
  </si>
  <si>
    <t>'05/08/2016</t>
  </si>
  <si>
    <t xml:space="preserve"> NORMALIZACIÓN REDES ELECTRICAS ST DICHAM</t>
  </si>
  <si>
    <t xml:space="preserve"> CONSTRUCCION SERVICIO AGUA POTABLE RURAL SECTOR EL PULPITO</t>
  </si>
  <si>
    <t xml:space="preserve"> REPOSICIÓN ESCUELA RURAL DE HUILLINCO</t>
  </si>
  <si>
    <t>TOTAL COMUNA DE CHONCHI</t>
  </si>
  <si>
    <t>COMUNA DE CURACO DE VELEZ</t>
  </si>
  <si>
    <t>CURACO DE VÉLEZ</t>
  </si>
  <si>
    <t>I. Municipalidad de Curaco de Velez</t>
  </si>
  <si>
    <t>MEJORAMIENTO SERVICIO DE ALCANT. Y TRATAM. DE A.S. CURACO DE VELEZ</t>
  </si>
  <si>
    <t xml:space="preserve"> REPOSICION LICEO ALFREDO BARRIA OYARZUN</t>
  </si>
  <si>
    <t xml:space="preserve"> REPOSICION ESTADIO MUNICIPAL DE CURACO DE VELEZ</t>
  </si>
  <si>
    <t xml:space="preserve"> REPOSICION POSTA HUYAR ALTO</t>
  </si>
  <si>
    <t xml:space="preserve"> REPOSICION POSTA PALQUI</t>
  </si>
  <si>
    <t>TOTAL COMUNA DE CURACO DE VELEZ</t>
  </si>
  <si>
    <t>COMUNA DE DALCAHUE</t>
  </si>
  <si>
    <t>DALCAHUE</t>
  </si>
  <si>
    <t>I. Municipalidad de Dalcahue</t>
  </si>
  <si>
    <t>CONSTRUCCION CENTRO CIVICO  DALCAHUE</t>
  </si>
  <si>
    <t xml:space="preserve"> MEJORAMIENTO INTEGRAL DEL GIMNASIO FISCAL DE DALCAHUE</t>
  </si>
  <si>
    <t xml:space="preserve"> REPOSICIÓN POSTA TEHUACO QUETALCO, DALCAHUE</t>
  </si>
  <si>
    <t xml:space="preserve"> </t>
  </si>
  <si>
    <t>REPOSICION REMOLQUE CAMA BAJA  PARA MEJORAMIENTO DE CAMINOS</t>
  </si>
  <si>
    <t xml:space="preserve"> CONSTRUCCIÓN GIMNASIO TENAUN</t>
  </si>
  <si>
    <t>'12/10/2016</t>
  </si>
  <si>
    <t xml:space="preserve"> CONSTRUCCIÓN REDES AGUA POTABLE Y ALC ST VISTA HERMOSA</t>
  </si>
  <si>
    <t>'26/09/2016</t>
  </si>
  <si>
    <t>TOTAL COMUNA DE DALCAHUE</t>
  </si>
  <si>
    <t>COMUNA DE PUQUELDON</t>
  </si>
  <si>
    <t>PUQUELDÓN</t>
  </si>
  <si>
    <t>Servicio de Salud Chiloé</t>
  </si>
  <si>
    <t xml:space="preserve"> NORMALIZACIÓN CONSULTORIO RURAL PUQUELDÓN</t>
  </si>
  <si>
    <t>'10/06/2016</t>
  </si>
  <si>
    <t>I. Municipalidad de Puqueldon</t>
  </si>
  <si>
    <t xml:space="preserve"> CONSERVACION DIVERSOS CAMINOS RURALES (C33)</t>
  </si>
  <si>
    <t>RESTAURACIÓN IGLESIA NATIVIDAD DE MARÍA DE ICHUAC.</t>
  </si>
  <si>
    <t xml:space="preserve"> CONSTRUCCION CENTRO DIA ADULTO MAYOR</t>
  </si>
  <si>
    <t>TOTAL COMUNA DE PUQUELDON</t>
  </si>
  <si>
    <t>COMUNA DE QUEILEN</t>
  </si>
  <si>
    <t>QUEILEN</t>
  </si>
  <si>
    <t>I. Municipalidad de Queilen</t>
  </si>
  <si>
    <t>REPOSICION DE CUARTEL DE RETEN DE CARABINEROS DE QUEILEN</t>
  </si>
  <si>
    <t xml:space="preserve"> REPOSICION INTERNADO MIXTO LICEO POLIVALENTE DE QUEILEN</t>
  </si>
  <si>
    <t xml:space="preserve"> HABILITACIÓN S EE ST COLO COLO</t>
  </si>
  <si>
    <t xml:space="preserve"> CONSTRUCCIÓN ESTADIO MUNICIPAL DE QUEILEN</t>
  </si>
  <si>
    <t>'08/09/2016</t>
  </si>
  <si>
    <t xml:space="preserve"> CONSTRUCCIÓN GIMNASIO LICEO POLIVALENTE DE QUEILEN</t>
  </si>
  <si>
    <t>'24/10/2016</t>
  </si>
  <si>
    <t xml:space="preserve"> REPOSICION POSTA DE SALUD RURAL DE PIOPIO</t>
  </si>
  <si>
    <t>TOTAL COMUNA DE QUEILEN</t>
  </si>
  <si>
    <t>COMUNA DE QUELLON</t>
  </si>
  <si>
    <t>QUELLON</t>
  </si>
  <si>
    <t>I. Municipalidad de Quellon</t>
  </si>
  <si>
    <t>ACTUALIZACION Y DIAGNOSTICO PLAN REGULADOR COMUNA DE QUELLON</t>
  </si>
  <si>
    <t>HABILITACION SSEE SECTOR YALDAD</t>
  </si>
  <si>
    <t>'05/09/2016</t>
  </si>
  <si>
    <t xml:space="preserve"> CONSTRUCCIÓN GIMNASIO ESCUELA ORIENTE</t>
  </si>
  <si>
    <t>'18/07/2016</t>
  </si>
  <si>
    <t xml:space="preserve"> REPOSICIÓN ESCUELA RURAL DE COINCO</t>
  </si>
  <si>
    <t xml:space="preserve"> CONSERVACION DE CAMINOS NO ENROLADOS QUELLON INSULAR</t>
  </si>
  <si>
    <t>2.262/ 21-04-2016</t>
  </si>
  <si>
    <t xml:space="preserve"> CONSERVACION CAMINOS NO ENROLADOS QUELLON CONTINENTAL</t>
  </si>
  <si>
    <t>2.261/ 21-04-2016</t>
  </si>
  <si>
    <t xml:space="preserve"> REPOSICIÓN ESCUELA RURAL DE COMPU</t>
  </si>
  <si>
    <t>'18/10/2016</t>
  </si>
  <si>
    <t xml:space="preserve"> ADQUISICIÓN MÁQUINA EXCAVADORA PARA OPERACIÓN VERTEDERO MUNICIPAL</t>
  </si>
  <si>
    <t>TOTAL COMUNA DE QUELLON</t>
  </si>
  <si>
    <t>COMUNA DE QUEMCHI</t>
  </si>
  <si>
    <t>QUEMCHI</t>
  </si>
  <si>
    <t xml:space="preserve">I. Municipalidad de Quemchi </t>
  </si>
  <si>
    <t xml:space="preserve"> CONSTRUCCIÓN ESTADIO MUNICIPAL DE QUEMCHI</t>
  </si>
  <si>
    <t>'17/10/2016</t>
  </si>
  <si>
    <t xml:space="preserve"> NORMALIZACIÓN SS EE AUCAR LA MÁQUINA</t>
  </si>
  <si>
    <t xml:space="preserve"> CONSTRUCCION INFRAESTRUCTURA  AGUA POTABLE Y ALCANTARILLADO</t>
  </si>
  <si>
    <t xml:space="preserve"> CONSERVACION CAMINOS RURALES SECTOR SUR (C33)</t>
  </si>
  <si>
    <t>2.908/ 09-06-2016</t>
  </si>
  <si>
    <t xml:space="preserve"> CONSERVACION CAMINOS ISLA BUTACHAUQUES (C33)</t>
  </si>
  <si>
    <t>2.436/ 03-05-2016</t>
  </si>
  <si>
    <t>HABILITACION Y MEJORAMIENTO SUM. ELÉCTRICO TUBILDAD MONTAÑA</t>
  </si>
  <si>
    <t xml:space="preserve"> REPOSICIÓN ESCUELA BÁSICA LLIUCO </t>
  </si>
  <si>
    <t>'28/07/2016</t>
  </si>
  <si>
    <t>TOTAL COMUNA DE QUEMCHI</t>
  </si>
  <si>
    <t>COMUNA DE QUINCHAO</t>
  </si>
  <si>
    <t>QUINCHAO</t>
  </si>
  <si>
    <t>I. Municipalidad de Quinchao</t>
  </si>
  <si>
    <t xml:space="preserve"> REPOSICION INTERNADOS MASCULINO FEMENINO</t>
  </si>
  <si>
    <t xml:space="preserve"> CONSTRUCCION CENTRO CULTURAL DE ACHAO</t>
  </si>
  <si>
    <t xml:space="preserve"> REPOSICION ESCUELA RURAL DE LLINGUA</t>
  </si>
  <si>
    <t xml:space="preserve"> REPOSICION ESCUELA LA CAPILLA DE ISLA CAGUACH</t>
  </si>
  <si>
    <t>'14/01/2016</t>
  </si>
  <si>
    <t xml:space="preserve"> CONSTRUCCIÓN COMPLEJO DEPORTIVO DE ACHAO</t>
  </si>
  <si>
    <t>'20/05/2016</t>
  </si>
  <si>
    <t xml:space="preserve"> REPOSICION POSTA DE SALUD RURAL  DE ISLA LLINGUA</t>
  </si>
  <si>
    <t>TOTAL COMUNA DE QUINCHAO</t>
  </si>
  <si>
    <t>PROV. CHILOÉ</t>
  </si>
  <si>
    <t>PREFACTIBILIDAD</t>
  </si>
  <si>
    <t>MEJORAMIENTO Y AMPLIACION HOSPITAL DE CASTRO</t>
  </si>
  <si>
    <t>NORMALIZACIÓN ELÉCTRICA 11 ISLAS DEL ARCHIPIÉLAGO DE CHILOÉ</t>
  </si>
  <si>
    <t>SUBSIDIO A LA OPERACION SISTEMA PRIVADO DE GENERACION 11 ISLAS CHILOÉ</t>
  </si>
  <si>
    <t>SUBSIDIO A LA OPERACION SISTEMA PRIVADO DE GENERACION ISLA TAC</t>
  </si>
  <si>
    <t>SUBSIDIO A LA OPERACIÓN SISTEMA GENERACION ELECTRICA ISLA QUEMCHI</t>
  </si>
  <si>
    <t>SUBSIDIO A LA OPERACIÓN SISTEMA GENERACION ELECTRICA ISLA CHELIN</t>
  </si>
  <si>
    <t>SUBSIDIO A LA OPERACIÓN SISTEMA GENERACION ELECTRICA ISLA LIN LIN</t>
  </si>
  <si>
    <t>SUBSIDIO A LA OPERACIÓN SISTEMA GENERACION ELECTRICA ISLA TEUQUELIN</t>
  </si>
  <si>
    <t>SUBSIDIO A LA OPERACIÓN SISTEMA GENERACION ELECTRICA ISLA ACUY</t>
  </si>
  <si>
    <t>SUBSIDIO A LA OPERACIÓN SISTEMA GENERACION ELECTRICA ISLA CHAULIN</t>
  </si>
  <si>
    <t>CONSTRUCCION SEDE UNIVERSITARIA PARA LA PROVINCIA DE CHILOE</t>
  </si>
  <si>
    <t>'12/07/2016</t>
  </si>
  <si>
    <t>CONSTRUCCION COMPLEJO DEPORTIVO CANCHA RAYADA</t>
  </si>
  <si>
    <t>NORMALIZACION HOSPITAL DE QUELLON, PROVINCIA DE CHILOE</t>
  </si>
  <si>
    <t>'21/12/2015</t>
  </si>
  <si>
    <t>Dirección Obras Portuarias</t>
  </si>
  <si>
    <t>REPOSICIÓN RAMPA DE CONECTIVIDAD RILÁN</t>
  </si>
  <si>
    <t>TOTAL PROVINCIA DE CHILOE</t>
  </si>
  <si>
    <t>COMUNA DE CHAITEN</t>
  </si>
  <si>
    <t>PALENA</t>
  </si>
  <si>
    <t>CHAITÉN</t>
  </si>
  <si>
    <t>I. Municipalidad de Chaiten</t>
  </si>
  <si>
    <t>REPOSICION PLAZA DE ARMAS DE CHAITÉN</t>
  </si>
  <si>
    <t>'07/12/2015</t>
  </si>
  <si>
    <t xml:space="preserve"> HABILITACIÓN SUMINISTRO DE ENERGÍA ELÉCTRIA CHAITÉN VIEJO-EL AMARILLO</t>
  </si>
  <si>
    <t xml:space="preserve"> REPOSICIÓN MERCADO MUNICIPAL</t>
  </si>
  <si>
    <t xml:space="preserve"> CONSTRUCCIÓN TERMINAL DE BUSES CHAITÉN</t>
  </si>
  <si>
    <t>'26/08/2016</t>
  </si>
  <si>
    <t>TOTAL COMUNA DE CHAITEN</t>
  </si>
  <si>
    <t>COMUNA DE FUTALEUFU</t>
  </si>
  <si>
    <t>FUTALEUFÚ</t>
  </si>
  <si>
    <t xml:space="preserve"> AMPLIACION ESCUELA BASICA  FUTALEUFU PARA ENSEÑANZA MEDIA MEDIA</t>
  </si>
  <si>
    <t>'05/01/2016</t>
  </si>
  <si>
    <t>I. Municipalidad de Futaleufu</t>
  </si>
  <si>
    <t xml:space="preserve"> CONSTRUCCIÓN TERMINAL DE BUSES COMUNA DE FUTALEUFÚ</t>
  </si>
  <si>
    <t>ESTUDIO BÁSICO</t>
  </si>
  <si>
    <t xml:space="preserve"> ANALISIS ESTUDIO PLAN REGULADOR COMUNAL DE FUTALEUFÚ</t>
  </si>
  <si>
    <t xml:space="preserve"> CONSTRUCCION SISTEMA APR Y ALC ST LAS ESCALAS</t>
  </si>
  <si>
    <t>'19/05/2016</t>
  </si>
  <si>
    <t xml:space="preserve"> CONSTRUCCIÓN MICROCENTRAL HIDROELÉCTRICA SECTOR EL ESPOLÓN</t>
  </si>
  <si>
    <t>TOTAL COMUNA DE FUTALEUFU</t>
  </si>
  <si>
    <t>COMUNA DE HUALAIHUE</t>
  </si>
  <si>
    <t>HUALAIHUÉ</t>
  </si>
  <si>
    <t>I. Municipalidad de Hualaihue</t>
  </si>
  <si>
    <t xml:space="preserve"> CONSERVACION SEDE SOCIAL LOCALIDAD DE CONTAO</t>
  </si>
  <si>
    <t>394/15-01-2016</t>
  </si>
  <si>
    <t xml:space="preserve"> CONSERVACION GIMNASIO ESCUELA SEMILLERO DE ROLECHA</t>
  </si>
  <si>
    <t>2103/13-04-2016</t>
  </si>
  <si>
    <t>TOTAL INICIATIVAS PUESTA EN MARCHA</t>
  </si>
  <si>
    <t>Dirección de Obras Hidraulicas</t>
  </si>
  <si>
    <t xml:space="preserve"> CONSTRUCCION SISTEMA AGUA POTABLE EL MANZANO</t>
  </si>
  <si>
    <t xml:space="preserve"> ADQUISICIÓN MINIBUS PARA TRASLADO DE PACIENTES AUTOVALENTES</t>
  </si>
  <si>
    <t>3.596/28-07-2016</t>
  </si>
  <si>
    <t xml:space="preserve"> CONSTRUCCIÓN GIMNASIO PICHICOLO</t>
  </si>
  <si>
    <t>Servicio de salud reloncavi</t>
  </si>
  <si>
    <t>CONSTRUCCION CONSULTORIO RURAL CONTAO, COMUNA HUALAIHUÉ.</t>
  </si>
  <si>
    <t xml:space="preserve"> CONSTRUCCION SISTEMA AGUA POTABLE PUNTILLA PICHICOLO</t>
  </si>
  <si>
    <t>'07/09/2016</t>
  </si>
  <si>
    <t>CONSTRUCCION 2 CASAS PARA PROFESIONALES CECOSF HUALAIHUE</t>
  </si>
  <si>
    <t xml:space="preserve"> CONSTRUCCION SISTEMA AGUA POTABLE CHOLGO</t>
  </si>
  <si>
    <t>'23/08/2016</t>
  </si>
  <si>
    <t>TOTAL COMUNA DE HUALAIHUE</t>
  </si>
  <si>
    <t>COMUNA DE PALENA</t>
  </si>
  <si>
    <t>I. Municipalidad de Palena</t>
  </si>
  <si>
    <t xml:space="preserve"> CONSTRUCCION BODEGA Y GALPON MUNICIPAL</t>
  </si>
  <si>
    <t xml:space="preserve"> MEJORAMIENTO CIRCUITO PEATONAL HISTORICO</t>
  </si>
  <si>
    <t>'18/02/2016</t>
  </si>
  <si>
    <t xml:space="preserve"> REPOSICION RETROEXCAVADORA PARA LA COMUNA DE PALENA</t>
  </si>
  <si>
    <t>941/04-02-2016</t>
  </si>
  <si>
    <t xml:space="preserve"> REPOSICION Y AMPLIACION CUARTEL 1° COMPAÑÍA DE BOMBEROS</t>
  </si>
  <si>
    <t>'31/05/2016</t>
  </si>
  <si>
    <t xml:space="preserve"> CONSTRUCCION SISTEMA AGUA POTABLE PUERTO RAMIREZ</t>
  </si>
  <si>
    <t>TOTAL COMUNA DE PALENA</t>
  </si>
  <si>
    <t>PROV. PALENA</t>
  </si>
  <si>
    <t>MEJORAMIENTO RUTA 7 SECTOR PUERTO CARDENAS-SANTA LUCIA</t>
  </si>
  <si>
    <t xml:space="preserve"> MEJORAMIENTO PLAZA DE ARMAS DE VILLA SANTA LUCIA</t>
  </si>
  <si>
    <t>'09/02/2016</t>
  </si>
  <si>
    <t>CONSTRUCCIÓN DEFENSAS FLUVIALES RIÓ BLANCO DE CHAITEN SUR</t>
  </si>
  <si>
    <t>'18/11/2015</t>
  </si>
  <si>
    <t>CONSTRUCION CAMINO RUTA  W 807 SECTOR PUENTE NEGRO PTE. AQUELLAS</t>
  </si>
  <si>
    <t>CONSERVACION CAMINO BASICO, RUTA W-609 ETAPA I (C33)</t>
  </si>
  <si>
    <t>Seremi de Vivienda y Urbanismo</t>
  </si>
  <si>
    <t>MEJORAMIENTO DE DIVERSAS CALLES DE LA PROVINCIA PALENA</t>
  </si>
  <si>
    <t>CONSERVACION PERIODICA CAMINO BASICO SANTA BARBARA-CHANA, ROL W-807 ( AERODROMO)</t>
  </si>
  <si>
    <t>Servicio de Cooperación Técnica</t>
  </si>
  <si>
    <t>CAPACITACION APOYO EMPRENDEDORES CENTRO DESARROLLO NEGOCIOS CHAITEN</t>
  </si>
  <si>
    <t>TRANSFERENCIA CAPITAL SEMILLA PARA POTENCIAR LOS SEIS EJES PRODUCTIVOS A DE LA PROVINCIA DE PALENA</t>
  </si>
  <si>
    <t>SILVOAGROPECUARIO</t>
  </si>
  <si>
    <t>Seremi de Agricultura</t>
  </si>
  <si>
    <t>TRANSFERENCIA Y ADOPCION DESARROLLO CAPITAL HUMANO PARA LA AGRICULTURA FAMILIAR CAMPESINA</t>
  </si>
  <si>
    <t>Servicio Nacional de Turismo</t>
  </si>
  <si>
    <t xml:space="preserve">TRANSFERENCIA DESARROLLO DEL T.I.E. EN TERRITORIO PATAGONIA VERDE </t>
  </si>
  <si>
    <t>Instituto de Desarrollo Agropecuario</t>
  </si>
  <si>
    <t>OBRAS MENORES DE RIEGO Y SUMINISTRO DE AGUA AFC</t>
  </si>
  <si>
    <t>TRANSFERENCIA PROGRAMA DE REGULARIZACION DE DERECHOS DE APROVECHAMIENTO DE AGUA EN PEQUEÑOS AGRICULTORES</t>
  </si>
  <si>
    <t xml:space="preserve">TRANSFERENCIA FORTALECIMIENTO Y COMPETITIVIDAD  DE LA ARTESANIA </t>
  </si>
  <si>
    <t>TRANSFERENCIA Y ASESORIA  TECNICA EN TURISMO RURAL II ETAPA</t>
  </si>
  <si>
    <t>TRANSFERENCIA ASESORIA ESPECIALIZADA CONSOLIDACION TENENCIA DE TIERRA EN AFC</t>
  </si>
  <si>
    <t>Corporación de Fomento de la Producción</t>
  </si>
  <si>
    <t>TRANSFERENCIA FORTALECER LA PESCA ARTESANAL CHAITEN, HUALAIHUE Y COCHAMO</t>
  </si>
  <si>
    <t>TRANSFERENCIA PDT PECUARIO BOVINO Y AGRO INDUSTRIAL TPV</t>
  </si>
  <si>
    <t>TRANSFERENCIA DESARROLLO SUSTENTABLE DESTINO TURISTICO PATAGONIA VERDE</t>
  </si>
  <si>
    <t>TRANSFERENCIA FORTALECIMIENTO MICRO Y PEQUEÑA EMPRESA PATAGONIA VERDE</t>
  </si>
  <si>
    <t>SUBSIDIO A LA OPERACION SISTEMA PRIVADO DE GENERACION ISLAS DESERTORES</t>
  </si>
  <si>
    <t>ADQUISICION PUENTES MECANO PARA LA PROVINCIA DE PALENA</t>
  </si>
  <si>
    <t>SUBSIDIO A LA OPERACION SISTEMA PRIVADO DE GENERACION ISLAS AYACARA</t>
  </si>
  <si>
    <t>ADQUISICION EQUIPAMIENTO HOSPITALES DE PALENA 2 ETAPA</t>
  </si>
  <si>
    <t>CONSERVACIÓN DE CASAS Y SITIOS FISCALES DE CHAITÉN URBANO</t>
  </si>
  <si>
    <t>2.654/19-05-2016</t>
  </si>
  <si>
    <t>Seremi Bienes Nacionales</t>
  </si>
  <si>
    <t>SANEAMIENTO DE LA TENENCIA IRREGULAR DE LA PROPIEDAD PATAGONIA VERDE</t>
  </si>
  <si>
    <t>ADQUISICIÓN EQUIPOS GPS BIENES NACIONALES PALENA</t>
  </si>
  <si>
    <t>48/05-01-2016</t>
  </si>
  <si>
    <t>MEJORAMIENTO HOSPITAL DE PALENA</t>
  </si>
  <si>
    <t>HABILITACION PROVISORIA DE UNIDADES CRITICAS, HOSPITAL DE CHAITEN</t>
  </si>
  <si>
    <t>REPOSICION EDIFICIO GOBERNACIÓN Y SERVICIOS PUBLICOS EN CHAITEN</t>
  </si>
  <si>
    <t>'08/02/2016</t>
  </si>
  <si>
    <t>CONSTRUCCION CONEXION VIAL ISLA TALCAN ARCH. DESERTORES,CHAITEN</t>
  </si>
  <si>
    <t>REPOSICIÓN POSTA SALUD RURAL AULEN</t>
  </si>
  <si>
    <t>Secretaría de Electricidad y Combustible</t>
  </si>
  <si>
    <t xml:space="preserve">HABILITACION ELÉCTRICA CHAITÉN SECTOR SUR  </t>
  </si>
  <si>
    <t>DIAGNÓSTICO DIVERSOS SECTORES EN ISLAS DESERTORES</t>
  </si>
  <si>
    <t>'11/05/2016</t>
  </si>
  <si>
    <t>TOTAL PROVINICALES</t>
  </si>
  <si>
    <t>TOTAL PROVINCIA DE PALENA</t>
  </si>
  <si>
    <t>REGIONALES</t>
  </si>
  <si>
    <t>REGIONAL</t>
  </si>
  <si>
    <t>CONSERVACION DEPENDENCIAS GOBIERNO REGIONAL DE LOS LAGOS (C33)</t>
  </si>
  <si>
    <t>EQUIPAMIENTO PLANTAS POTABILIZADORAS DE EMERGENCIA</t>
  </si>
  <si>
    <t>Seremi de Transportes</t>
  </si>
  <si>
    <t>TRANSFERENCIA PROGRAMA RENOVACION FLOTA LOCOMOCION COLECTIVA</t>
  </si>
  <si>
    <t>ACTUALIZACION MODIFICACION Y REESTRUCTURACIÓN DE LA PROPUESTA PROT</t>
  </si>
  <si>
    <t>MEMO 519/2016_15-09-2016</t>
  </si>
  <si>
    <t>FONDO DE INNOVACION PARA LA COMPETITIVIDAD</t>
  </si>
  <si>
    <t>FIC</t>
  </si>
  <si>
    <t>CONSERVACION FACHADAS Y CIRCULACIONES CENTRO ADMINISTRATIVO REGIONAL (C33)</t>
  </si>
  <si>
    <t>REPOSCIION COMPLEJOR FRONTERIZO CARDENAL SAMORE</t>
  </si>
  <si>
    <t>16/06/2016</t>
  </si>
  <si>
    <t>MEJORAMIENTO INFRAESTRUCTURA PASO CARDENAL SAMORE (PATIO CAMIONES)</t>
  </si>
  <si>
    <t>ESTRATEGIA REGIONAL DE MANEJO DE RESIDUOS SOLIDOS (DIAGNOSTICO)</t>
  </si>
  <si>
    <t>HABILITACION EDIFICIO EGAÑA 60 PTO MONTT</t>
  </si>
  <si>
    <t>TOTAL INICIATIVAS DE CARACTER REGIONAL</t>
  </si>
  <si>
    <t>FOMENTO PRODUCTIVO</t>
  </si>
  <si>
    <t>FOMENTO</t>
  </si>
  <si>
    <t>Servicio Nacional de la Mujer</t>
  </si>
  <si>
    <t>FONDO DE APOYO A LA CREACION Y DESARROLLO DEL EMPRENDIMIENTO FEMENINO</t>
  </si>
  <si>
    <t>TRANSFERENCIA INVERSIÓN EN LA MIPE DEL MEJILLÓN CHILENO</t>
  </si>
  <si>
    <t>CAPACITACION ASESORIA TECNICA EN TURISMO RURAL PARA PEQUEÑOS AGRICULTORES</t>
  </si>
  <si>
    <t>PROG. IMPLEMENTACION DE BUENAS PRACTICAS AMBIENTALES</t>
  </si>
  <si>
    <t>TRANSFERENCIA PROGRAMAS DE INVERSIONES PRODUCTIVAS EN FAMILIAS USUARIAS DE PROGRAMAS DE ASESORIA INDAP</t>
  </si>
  <si>
    <t>TRANSFERENCIA DESARROLLO DE NEGOCIO ASOCIATIVO GANADERO EN AGRICULTURA FAMILIAR CAMPESINA</t>
  </si>
  <si>
    <t xml:space="preserve">TRANSFERENCIA GESTIÓN DEL TERRITORIO TURÍSTICO, REGIÓN DE LOS LAGOS </t>
  </si>
  <si>
    <t>PROGRAMA APOYO INTEGRAL A LAS FERIAS LIBRES</t>
  </si>
  <si>
    <t>Corporacion Nacional de Desarrollo indigena</t>
  </si>
  <si>
    <t>TRANSFERENCIA APOYO A LA COMPETITIVIDAD PRODUCTORES MAPUCHES</t>
  </si>
  <si>
    <t>Fondo de Solidaridad e Inversion Social</t>
  </si>
  <si>
    <t>TRANSFERENCIA PROGRAMA  FOMENTO PRODUCTIVO ASOCIATIVO 2 REGION DE LOS LAGOS</t>
  </si>
  <si>
    <t>SANEAMIENTO ASESORIA LEGAL Y TECNICA PARA LA CONSOLIDACION DE LA TENENCIA IMPERFECTA DE TIERRA EN TERRITORIO PMDT</t>
  </si>
  <si>
    <t>Servicio Nacional de Capacitación y Empleo</t>
  </si>
  <si>
    <t>CAPACITACION NUCLEOS GESTORES TERRITORIOS PIRDT</t>
  </si>
  <si>
    <t>TRANSFERENCIA PROGRAMA INTEGRAL DE RIEGO REGION DE LOS LAGOS</t>
  </si>
  <si>
    <t>TRANSFERENCIA MEJORAMIENTO DE LA PRODUCTIVIDAD EN ÁREAS DE MANEJO II</t>
  </si>
  <si>
    <t>Subsecretaría de Pesca</t>
  </si>
  <si>
    <t>PROGRAMA FOMENTO Y DESARROLLO PESCA ARTESANAL REGION DE LOS LAGOS 2014-2016</t>
  </si>
  <si>
    <t>Servicio Nacional de Pesca</t>
  </si>
  <si>
    <t>PROGRAMA DE ESTERILIZACION Y DESPARASITACION EN LA COMUNA DE CHAITEN</t>
  </si>
  <si>
    <t>TRANSFERENCIA MEJORAMIENTO DE SUELOS EN TERRITORIOS INDIGENAS PROVINC.OSORNO</t>
  </si>
  <si>
    <t>TRANSFERENCIA DINAMINACION DEST. TURISTICO PMONTT,CALBUCO,MAULLIN PATRIMONIAL</t>
  </si>
  <si>
    <t>TRANSFERENCIA ALMACENES REGION DE LOS LAGOS</t>
  </si>
  <si>
    <t>TRANSFERENCIA DESARROLLO TRABAJO EN FIBRA ANIMAL Y VEGETAL,TEJEDORAS DES.CH.</t>
  </si>
  <si>
    <t>TRANSFERENCIA PROGRAMA DE FOMENTO PRODUCTIVO, REGION DE LOS LAGOS</t>
  </si>
  <si>
    <t xml:space="preserve">Direccion de Promocion de Exportaciones </t>
  </si>
  <si>
    <t>PROGRAMA DE APLICACIÓN DE ESTRATEGIA DE PROMOCIÓN Y FORTALECIMIENTO DE LA CAPACIDAD EXPORTADORA DE LA REGION DE LOS LAGOS</t>
  </si>
  <si>
    <t>PROGRAMA DE APOYO A LA PEQUEÑA A LA ERRADICACION DE LA BRUCELOSIS BOVINA</t>
  </si>
  <si>
    <t>PROGRAMA DE VALORIZACIÓN Y SELLO DE ORIGEN REGIONAL,(NOVILLO DE OSORNO, CORDERO COSTEÑO Y LECHE FRESCA DE LA REGION DE LOS LAGOS)</t>
  </si>
  <si>
    <t>PROGRAMA DE AGRICULTURA SUSTENTABLE</t>
  </si>
  <si>
    <t>PROGRAMA DE CONTROL Y ERRADICACION DEL VISON EN LA REGION DE LOS LAGOS</t>
  </si>
  <si>
    <t>TRANSFERENCIA TERRITORIO PESQUERO ACUICOLA ALGAS</t>
  </si>
  <si>
    <t>TRANSFERENCIA GREMIOS TURISTICOSREGION REGION DE LOS LAGOS</t>
  </si>
  <si>
    <t>CAPACITACION MESA PÚBLICA PRIVADA DE MITILIDOS</t>
  </si>
  <si>
    <t>TRANSFERENCIA ESCALAMIENTO PRODUCTIVO Y RESCATE DE PROYECTOS INNOVADORES</t>
  </si>
  <si>
    <t>TOTAL FOMENTO PRODUCTIVO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</si>
  <si>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</si>
  <si>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</si>
  <si>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</si>
  <si>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</si>
  <si>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</si>
  <si>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</si>
  <si>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</si>
  <si>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</si>
  <si>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</si>
  <si>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</si>
  <si>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</si>
  <si>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</si>
  <si>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PAGADO</t>
  </si>
  <si>
    <t>SALDO A DICIEMBRE</t>
  </si>
  <si>
    <t>SALDO</t>
  </si>
  <si>
    <t>FAR</t>
  </si>
  <si>
    <t>LIBRE</t>
  </si>
  <si>
    <t>CONSTRUCCION SISTEMA AGUA POTABLE RURAL SECTOR ISLOTE EL CABRITO, PUERTO OCTAY</t>
  </si>
  <si>
    <t>PIR</t>
  </si>
  <si>
    <t>CONSTRUCCION POSTA RURAL MANQUEMAPUE</t>
  </si>
  <si>
    <t>DEPORTE</t>
  </si>
  <si>
    <t>CONSTRUCCION AGUA POTABLE RURAL MILLANTUE-HUELLELHUE-PUTRIHUE-RIO BLANCO, RIO NEGRO</t>
  </si>
  <si>
    <t>PV</t>
  </si>
  <si>
    <t>REPOSICION ESTADIO MUNICIPAL DE FRESIA</t>
  </si>
  <si>
    <t>CONSTRUCCION RED DE AGUA POTABLE SECTOR LOS BAJOS</t>
  </si>
  <si>
    <t>REPOSICION CENTRO DE SALUD DE ATENCION PRIMARIA FRUTILLAR</t>
  </si>
  <si>
    <t>MEJORAMIENTO INFRAESTRUCTURA HOSPITAL DE FRUTILLAR</t>
  </si>
  <si>
    <t>CONSTRUCCION CANCHA SINTETICA CHILEDEPORTE</t>
  </si>
  <si>
    <t>REPOSICION POSTA DE SALUD RURAL ASTILLEROS</t>
  </si>
  <si>
    <t>CONSERVACION EDIFICIO ANTONIO VARAS Y HABILITACION BIBLIOTECA (C33)</t>
  </si>
  <si>
    <t xml:space="preserve">CONSTRUCCION RELLENO SANITARIO PROVINCIAL LA LAJA </t>
  </si>
  <si>
    <t xml:space="preserve">CONSTRUCCION CAMARINES EN DIVERSOS SECTORES RURALES DE ANCUD </t>
  </si>
  <si>
    <t>REPOSICION CENTRO DE SALUD DE QUEMCHI</t>
  </si>
  <si>
    <t>TRANSFERENCIA FERTILIZACION DE PRADERAS Y APILAMIENTO DE MADERAS MUERTAS</t>
  </si>
  <si>
    <t>TRANSFERENCIA FONDO DE APOYO AL EMPRENDIMIENTO FEMENINO PARA LA REINSERCION SOCIAL Y LABORAL DE MUJERES PRIVADAS DE LIBERTAD</t>
  </si>
  <si>
    <t>TRANSFERENCIA FORTALECIMENTO PESCA ARTESANAL DE CHAITEN</t>
  </si>
  <si>
    <t>TRANFERENCIA EMERGENCIA PRODUCTIVA FERIANTES Y COCINERIAS DEL MAR</t>
  </si>
  <si>
    <t>SANEAMIENTO ASESORIA LEGAL Y TECNICA PARA LA CONSOLIDACION DE LA TENENCIA IRREGULAR TERRITORIOS PMDT</t>
  </si>
  <si>
    <t>Seremi de Bienes Nacionales</t>
  </si>
  <si>
    <t>TOTAL</t>
  </si>
  <si>
    <t>Total general</t>
  </si>
  <si>
    <t>GASTO AÑOS ANTERIORES</t>
  </si>
  <si>
    <t>RATE 2017</t>
  </si>
  <si>
    <t>CONSTRUCCION APR LINEA SIN NOMBRE</t>
  </si>
  <si>
    <t>REPOSICION LABORATORIO CLINICO HOSPITAL DE CHAITEN</t>
  </si>
  <si>
    <t>Valores</t>
  </si>
  <si>
    <t xml:space="preserve"> SOLICITADO 2017</t>
  </si>
  <si>
    <t xml:space="preserve"> GASTO AÑOS ANTERIORES</t>
  </si>
  <si>
    <t xml:space="preserve"> SALDO</t>
  </si>
  <si>
    <t>COSTO TOTAL</t>
  </si>
  <si>
    <t>PROVISIÓN</t>
  </si>
  <si>
    <t xml:space="preserve"> COSTO</t>
  </si>
  <si>
    <t>%</t>
  </si>
  <si>
    <t xml:space="preserve"> TOTAL GASTO AÑOS ANTERIORES</t>
  </si>
  <si>
    <t xml:space="preserve"> COMPROMISO </t>
  </si>
  <si>
    <t>DISTRIBUCIÓN DEL COMPROMISO</t>
  </si>
  <si>
    <t xml:space="preserve">MARCO DECRETADO </t>
  </si>
  <si>
    <t>DEFICIT</t>
  </si>
  <si>
    <t xml:space="preserve">FIC: Fondo de Innovación para la Competitividad </t>
  </si>
  <si>
    <t xml:space="preserve">FIE: Fondo de Infraestructura Educacional </t>
  </si>
  <si>
    <t>LIBRE: Fondo de Libre Disponibilidad</t>
  </si>
  <si>
    <t>PVP: Puesta en Valor del Patrimionio</t>
  </si>
  <si>
    <t>RSD: Residuos Sólidos Domiciliarios</t>
  </si>
  <si>
    <t>SS: Saneamiento Sanitario</t>
  </si>
  <si>
    <t>TRS:Transantiago</t>
  </si>
  <si>
    <t>PIR: Programa de Infraestructura Rural</t>
  </si>
  <si>
    <t>PV: Patogonia Verde</t>
  </si>
  <si>
    <t xml:space="preserve">  </t>
  </si>
  <si>
    <t>EFICIENCIA GASTO INTERNO</t>
  </si>
  <si>
    <t xml:space="preserve">EFICIENCIA DEL GASTO INTERNO </t>
  </si>
  <si>
    <t>DECRETADO</t>
  </si>
  <si>
    <t>EFICIENCIA REGIONAL</t>
  </si>
  <si>
    <t xml:space="preserve">PAGADO </t>
  </si>
  <si>
    <t xml:space="preserve">ACUMULADO </t>
  </si>
  <si>
    <t xml:space="preserve"> TOTAL PAGADO  2017</t>
  </si>
  <si>
    <t xml:space="preserve"> SALDO A DICIEMBRE</t>
  </si>
  <si>
    <t xml:space="preserve"> TOTAL PAGADO 2017</t>
  </si>
  <si>
    <t>SECTORES</t>
  </si>
  <si>
    <t>FNDR 2017</t>
  </si>
  <si>
    <t xml:space="preserve">COSTO </t>
  </si>
  <si>
    <t xml:space="preserve">   COSTO </t>
  </si>
  <si>
    <t xml:space="preserve">  COSTO </t>
  </si>
  <si>
    <t xml:space="preserve"> COSTO </t>
  </si>
  <si>
    <t>MEJORAMIENTO Y REPOSICION ESCUELA ANTUPIREN</t>
  </si>
  <si>
    <t>CONSTRUCCION CENTRO DE SALUD  COCHAMO</t>
  </si>
  <si>
    <t>CONSTRUCCION CIERRE  VERTEDERO MUNICIPAL DE FRESIA.</t>
  </si>
  <si>
    <t>CONSTRUCCION POSTA SALUD RURAL LA PIEDRA</t>
  </si>
  <si>
    <t>CONSTRUCCION CANCHA SINTETICA Y ESTADIO MUNICIPAL DE PUAUCHO SAN JUAN DE LA COSTA</t>
  </si>
  <si>
    <t>CONSTRUCCION CENTRO TRATAMIENTO INTEGRAL RESIDUOS SOLIDOS FUTALEUFU</t>
  </si>
  <si>
    <t>CONSERVACION GIMNASIO MUNICIPAL DE HORNOPIREN(C33)</t>
  </si>
  <si>
    <t>TERMINADO</t>
  </si>
  <si>
    <t xml:space="preserve"> TOTAL PAGADO</t>
  </si>
  <si>
    <t xml:space="preserve"> TOTAL PAGADO </t>
  </si>
  <si>
    <t xml:space="preserve"> CONSTRUCCIÓN Y REPOSICIÓN ACERAS POBLACIÓN BERNARDO OHIGGINS</t>
  </si>
  <si>
    <t>Total</t>
  </si>
  <si>
    <t>20100310-EJECUCION</t>
  </si>
  <si>
    <t>30126279-DISEÑO</t>
  </si>
  <si>
    <t>30134809-EJECUCION</t>
  </si>
  <si>
    <t>30165522-EJECUCION</t>
  </si>
  <si>
    <t>30129384-EJECUCION</t>
  </si>
  <si>
    <t>30062818-EJECUCION</t>
  </si>
  <si>
    <t>30043744-EJECUCION</t>
  </si>
  <si>
    <t>30259772-EJECUCION</t>
  </si>
  <si>
    <t>30087456-EJECUCION</t>
  </si>
  <si>
    <t>30118247-EJECUCION</t>
  </si>
  <si>
    <t>30068581-EJECUCION</t>
  </si>
  <si>
    <t>30158072-EJECUCION</t>
  </si>
  <si>
    <t>30116956-EJECUCION</t>
  </si>
  <si>
    <t>30412923-DISEÑO</t>
  </si>
  <si>
    <t>30106786-EJECUCION</t>
  </si>
  <si>
    <t>30285474-EJECUCION</t>
  </si>
  <si>
    <t>30116960-EJECUCION</t>
  </si>
  <si>
    <t>30214373-EJECUCION</t>
  </si>
  <si>
    <t>30134906-EJECUCION</t>
  </si>
  <si>
    <t>30171924-DISEÑO</t>
  </si>
  <si>
    <t>30068433-DISEÑO</t>
  </si>
  <si>
    <t>30171875-DISEÑO</t>
  </si>
  <si>
    <t>30171923-DISEÑO</t>
  </si>
  <si>
    <t>30211924-EJECUCION</t>
  </si>
  <si>
    <t>30134930-EJECUCION</t>
  </si>
  <si>
    <t>30397335-EJECUCION</t>
  </si>
  <si>
    <t>30378229-DISEÑO</t>
  </si>
  <si>
    <t>30067012-EJECUCION</t>
  </si>
  <si>
    <t>20132784-EJECUCION</t>
  </si>
  <si>
    <t>30401324-DISEÑO</t>
  </si>
  <si>
    <t>30358323-EJECUCION</t>
  </si>
  <si>
    <t>30070314-DISEÑO</t>
  </si>
  <si>
    <t>30088194-DISEÑO</t>
  </si>
  <si>
    <t>30095480-EJECUCION</t>
  </si>
  <si>
    <t>30126943-EJECUCION</t>
  </si>
  <si>
    <t>30280673-EJECUCION</t>
  </si>
  <si>
    <t>30102226-DISEÑO</t>
  </si>
  <si>
    <t>30102235-EJECUCION</t>
  </si>
  <si>
    <t>30071876-EJECUCION</t>
  </si>
  <si>
    <t>30110580-EJECUCION</t>
  </si>
  <si>
    <t>30135939-EJECUCION</t>
  </si>
  <si>
    <t>30269724-EJECUCION</t>
  </si>
  <si>
    <t>30350274-EJECUCION</t>
  </si>
  <si>
    <t>30124378-EJECUCION</t>
  </si>
  <si>
    <t>30134570-EJECUCION</t>
  </si>
  <si>
    <t>30092386-EJECUCION</t>
  </si>
  <si>
    <t>30134514-EJECUCION</t>
  </si>
  <si>
    <t>30124377-EJECUCION</t>
  </si>
  <si>
    <t>30247072-DISEÑO</t>
  </si>
  <si>
    <t>30272972-EJECUCION</t>
  </si>
  <si>
    <t>30118491-DISEÑO</t>
  </si>
  <si>
    <t>30403223-DISEÑO</t>
  </si>
  <si>
    <t>30465141-EJECUCION</t>
  </si>
  <si>
    <t>30135830-EJECUCION</t>
  </si>
  <si>
    <t>30136269-EJECUCION</t>
  </si>
  <si>
    <t>30086815-EJECUCION</t>
  </si>
  <si>
    <t>30087497-EJECUCION</t>
  </si>
  <si>
    <t>30085619-EJECUCION</t>
  </si>
  <si>
    <t>24.01.001-EJECUCION</t>
  </si>
  <si>
    <t>24.01.003-EJECUCION</t>
  </si>
  <si>
    <t>24.01.005-EJECUCION</t>
  </si>
  <si>
    <t>33.0125-EJECUCION</t>
  </si>
  <si>
    <t>30357427-EJECUCION</t>
  </si>
  <si>
    <t>S/C-EJECUCION</t>
  </si>
  <si>
    <t>30358072-EJECUCION</t>
  </si>
  <si>
    <t>30465788-DISEÑO</t>
  </si>
  <si>
    <t>30034666-EJECUCION</t>
  </si>
  <si>
    <t>30076941-EJECUCION</t>
  </si>
  <si>
    <t>30063478-EJECUCION</t>
  </si>
  <si>
    <t>30084978-EJECUCION</t>
  </si>
  <si>
    <t>30103446-EJECUCION</t>
  </si>
  <si>
    <t>20190549-EJECUCION</t>
  </si>
  <si>
    <t>30129273-EJECUCION</t>
  </si>
  <si>
    <t>30097978-EJECUCION</t>
  </si>
  <si>
    <t>30199272-EJECUCION</t>
  </si>
  <si>
    <t>30128140-EJECUCION</t>
  </si>
  <si>
    <t>30199074-EJECUCION</t>
  </si>
  <si>
    <t>30080729-DISEÑO</t>
  </si>
  <si>
    <t>30106468-DISEÑO</t>
  </si>
  <si>
    <t>30228773-EJECUCION</t>
  </si>
  <si>
    <t>30356933-EJECUCION</t>
  </si>
  <si>
    <t>30344090-EJECUCION</t>
  </si>
  <si>
    <t>30388872-EJECUCION</t>
  </si>
  <si>
    <t>20195455-EJECUCION</t>
  </si>
  <si>
    <t>30429872-EJECUCION</t>
  </si>
  <si>
    <t>30440174-EJECUCION</t>
  </si>
  <si>
    <t>30395577-EJECUCION</t>
  </si>
  <si>
    <t>30479863-EJECUCION</t>
  </si>
  <si>
    <t>30129873-EJECUCION</t>
  </si>
  <si>
    <t>30072731-EJECUCION</t>
  </si>
  <si>
    <t>20086686-EJECUCION</t>
  </si>
  <si>
    <t>30087299-EJECUCION</t>
  </si>
  <si>
    <t>30115349-EJECUCION</t>
  </si>
  <si>
    <t>30339483-EJECUCION</t>
  </si>
  <si>
    <t>30427273-EJECUCION</t>
  </si>
  <si>
    <t>30342773-EJECUCION</t>
  </si>
  <si>
    <t>30046830-EJECUCION</t>
  </si>
  <si>
    <t>30047349-EJECUCION</t>
  </si>
  <si>
    <t>30188272-EJECUCION</t>
  </si>
  <si>
    <t>30131517-DISEÑO</t>
  </si>
  <si>
    <t>30428722-EJECUCION</t>
  </si>
  <si>
    <t>30428679-EJECUCION</t>
  </si>
  <si>
    <t>30248522-EJECUCION</t>
  </si>
  <si>
    <t>30116480-EJECUCION</t>
  </si>
  <si>
    <t>30212372-EJECUCION</t>
  </si>
  <si>
    <t>30212472-EJECUCION</t>
  </si>
  <si>
    <t>30076568-EJECUCION</t>
  </si>
  <si>
    <t>30212322-EJECUCION</t>
  </si>
  <si>
    <t>30129657-EJECUCION</t>
  </si>
  <si>
    <t>30088011-EJECUCION</t>
  </si>
  <si>
    <t>30130451-EJECUCION</t>
  </si>
  <si>
    <t>30458130-EJECUCION</t>
  </si>
  <si>
    <t>30071843-DISEÑO</t>
  </si>
  <si>
    <t>30128506-EJECUCION</t>
  </si>
  <si>
    <t>30219228-DISEÑO</t>
  </si>
  <si>
    <t>30125834-EJECUCION</t>
  </si>
  <si>
    <t>30073164-EJECUCION</t>
  </si>
  <si>
    <t>30113942-EJECUCION</t>
  </si>
  <si>
    <t>30290372-EJECUCION</t>
  </si>
  <si>
    <t>30085373-EJECUCION</t>
  </si>
  <si>
    <t>30077934-EJECUCION</t>
  </si>
  <si>
    <t>30291172-EJECUCION</t>
  </si>
  <si>
    <t>30465242-EJECUCION</t>
  </si>
  <si>
    <t>30481410-EJECUCION</t>
  </si>
  <si>
    <t>30465244-EJECUCION</t>
  </si>
  <si>
    <t>30074650-EJECUCION</t>
  </si>
  <si>
    <t>30076574-DISEÑO</t>
  </si>
  <si>
    <t>30459473-EJECUCION</t>
  </si>
  <si>
    <t>30076574-EJECUCION</t>
  </si>
  <si>
    <t>30108787-EJECUCION</t>
  </si>
  <si>
    <t>30071020-EJECUCION</t>
  </si>
  <si>
    <t>30103323-EJECUCION</t>
  </si>
  <si>
    <t>30082121-EJECUCION</t>
  </si>
  <si>
    <t>30361522-EJECUCION</t>
  </si>
  <si>
    <t>30420073-EJECUCION</t>
  </si>
  <si>
    <t>30279673-EJECUCION</t>
  </si>
  <si>
    <t>30289473-EJECUCION</t>
  </si>
  <si>
    <t>30361529-DISEÑO</t>
  </si>
  <si>
    <t>30289475-EJECUCION</t>
  </si>
  <si>
    <t>30465403-DISEÑO</t>
  </si>
  <si>
    <t>30422722-EJECUCION</t>
  </si>
  <si>
    <t>30117895-DISEÑO</t>
  </si>
  <si>
    <t>30042711-EJECUCION</t>
  </si>
  <si>
    <t>30428380-EJECUCION</t>
  </si>
  <si>
    <t>30134380-EJECUCION</t>
  </si>
  <si>
    <t>30101366-EJECUCION</t>
  </si>
  <si>
    <t>30446723-EJECUCION</t>
  </si>
  <si>
    <t>30077481-EJECUCION</t>
  </si>
  <si>
    <t>30437683-EJECUCION</t>
  </si>
  <si>
    <t>30396077-DISEÑO</t>
  </si>
  <si>
    <t>30102059-EJECUCION</t>
  </si>
  <si>
    <t>30064230-EJECUCION</t>
  </si>
  <si>
    <t>30106012-EJECUCION</t>
  </si>
  <si>
    <t>30132450-EJECUCION</t>
  </si>
  <si>
    <t>30063734-EJECUCION</t>
  </si>
  <si>
    <t>30361577-EJECUCION</t>
  </si>
  <si>
    <t>30204522-DISEÑO</t>
  </si>
  <si>
    <t>30133450-EJECUCION</t>
  </si>
  <si>
    <t>30094898-EJECUCION</t>
  </si>
  <si>
    <t>30136720-EJECUCION</t>
  </si>
  <si>
    <t>30077182-EJECUCION</t>
  </si>
  <si>
    <t>30125885-EJECUCION</t>
  </si>
  <si>
    <t>30073367-EJECUCION</t>
  </si>
  <si>
    <t>30135967-DISEÑO</t>
  </si>
  <si>
    <t>30133915-EJECUCION</t>
  </si>
  <si>
    <t>30154323-EJECUCION</t>
  </si>
  <si>
    <t>30087486-EJECUCION</t>
  </si>
  <si>
    <t>20144598-3-EJECUCION</t>
  </si>
  <si>
    <t>30137333-EJECUCION</t>
  </si>
  <si>
    <t>30115395-EJECUCION</t>
  </si>
  <si>
    <t>30310824-EJECUCION</t>
  </si>
  <si>
    <t>30390873-DISEÑO</t>
  </si>
  <si>
    <t>30104476-EJECUCION</t>
  </si>
  <si>
    <t>30396578-EJECUCION</t>
  </si>
  <si>
    <t>30094891-EJECUCION</t>
  </si>
  <si>
    <t>30076119-EJECUCION</t>
  </si>
  <si>
    <t>30121787-EJECUCION</t>
  </si>
  <si>
    <t>20140221-EJECUCION</t>
  </si>
  <si>
    <t>30092606-EJECUCION</t>
  </si>
  <si>
    <t>30083781-EJECUCION</t>
  </si>
  <si>
    <t>30234772-EJECUCION</t>
  </si>
  <si>
    <t>30112093-DISEÑO</t>
  </si>
  <si>
    <t>30115252-EJECUCION</t>
  </si>
  <si>
    <t>30210322-EJECUCION</t>
  </si>
  <si>
    <t>30137881-EJECUCION</t>
  </si>
  <si>
    <t>30103434-EJECUCION</t>
  </si>
  <si>
    <t>30062429-EJECUCION</t>
  </si>
  <si>
    <t>30085972-EJECUCION</t>
  </si>
  <si>
    <t>30109898-EJECUCION</t>
  </si>
  <si>
    <t>30310674-EJECUCION</t>
  </si>
  <si>
    <t>30091901-EJECUCION</t>
  </si>
  <si>
    <t>30103279-EJECUCION</t>
  </si>
  <si>
    <t>30079324-EJECUCION</t>
  </si>
  <si>
    <t>30103252-DISEÑO</t>
  </si>
  <si>
    <t>30126522-EJECUCION</t>
  </si>
  <si>
    <t>30131132-EJECUCION</t>
  </si>
  <si>
    <t>30126506-EJECUCION</t>
  </si>
  <si>
    <t>20157700-DISEÑO</t>
  </si>
  <si>
    <t>30131130-EJECUCION</t>
  </si>
  <si>
    <t>30135406-EJECUCION</t>
  </si>
  <si>
    <t>30126487-DISEÑO</t>
  </si>
  <si>
    <t>30115770-EJECUCION</t>
  </si>
  <si>
    <t>30095333-DISEÑO</t>
  </si>
  <si>
    <t>30093309-EJECUCION</t>
  </si>
  <si>
    <t>30135738-EJECUCION</t>
  </si>
  <si>
    <t>30135739-EJECUCION</t>
  </si>
  <si>
    <t>30094005-EJECUCION</t>
  </si>
  <si>
    <t>30134020-EJECUCION</t>
  </si>
  <si>
    <t>30257324-EJECUCION</t>
  </si>
  <si>
    <t>30129912-EJECUCION</t>
  </si>
  <si>
    <t>30134014-EJECUCION</t>
  </si>
  <si>
    <t>30395727-EJECUCION</t>
  </si>
  <si>
    <t>30042613-EJECUCION</t>
  </si>
  <si>
    <t>30365273-EJECUCION</t>
  </si>
  <si>
    <t>30127949-EJECUCION</t>
  </si>
  <si>
    <t>30395772-DISEÑO</t>
  </si>
  <si>
    <t>30051749-EJECUCION</t>
  </si>
  <si>
    <t>30343540-EJECUCION</t>
  </si>
  <si>
    <t>30388222-EJECUCION</t>
  </si>
  <si>
    <t>30135053-DISEÑO</t>
  </si>
  <si>
    <t>30183122-EJECUCION</t>
  </si>
  <si>
    <t>30078798-EJECUCION</t>
  </si>
  <si>
    <t>30090907-EJECUCION</t>
  </si>
  <si>
    <t>30118582-EJECUCION</t>
  </si>
  <si>
    <t>30069919-EJECUCION</t>
  </si>
  <si>
    <t>30472589-EJECUCION</t>
  </si>
  <si>
    <t>30428524-EJECUCION</t>
  </si>
  <si>
    <t>30428525-EJECUCION</t>
  </si>
  <si>
    <t>30135630-EJECUCION</t>
  </si>
  <si>
    <t>30375822-EJECUCION</t>
  </si>
  <si>
    <t>30133125-EJECUCION</t>
  </si>
  <si>
    <t>30083106-EJECUCION</t>
  </si>
  <si>
    <t>30396081-EJECUCION</t>
  </si>
  <si>
    <t>30101055-EJECUCION</t>
  </si>
  <si>
    <t>30396026-EJECUCION</t>
  </si>
  <si>
    <t>30430173-EJECUCION</t>
  </si>
  <si>
    <t>30288528-EJECUCION</t>
  </si>
  <si>
    <t>30185572-EJECUCION</t>
  </si>
  <si>
    <t>30073551-EJECUCION</t>
  </si>
  <si>
    <t>30115878-EJECUCION</t>
  </si>
  <si>
    <t>30086022-EJECUCION</t>
  </si>
  <si>
    <t>30086050-EJECUCION</t>
  </si>
  <si>
    <t>30086757-DISEÑO</t>
  </si>
  <si>
    <t>30103375-DISEÑO</t>
  </si>
  <si>
    <t>30098600-PREFACTIBILIDAD</t>
  </si>
  <si>
    <t>30137137-EJECUCION</t>
  </si>
  <si>
    <t>30310525-EJECUCION</t>
  </si>
  <si>
    <t>30137258-EJECUCION</t>
  </si>
  <si>
    <t>30130843-EJECUCION</t>
  </si>
  <si>
    <t>30130819-EJECUCION</t>
  </si>
  <si>
    <t>30130822-EJECUCION</t>
  </si>
  <si>
    <t>30137134-EJECUCION</t>
  </si>
  <si>
    <t>30135059-EJECUCION</t>
  </si>
  <si>
    <t>30381175-EJECUCION</t>
  </si>
  <si>
    <t>30083335-EJECUCION</t>
  </si>
  <si>
    <t>30371775-DISEÑO</t>
  </si>
  <si>
    <t>30315478-EJECUCION</t>
  </si>
  <si>
    <t>30135078-EJECUCION</t>
  </si>
  <si>
    <t>30339822-EJECUCION</t>
  </si>
  <si>
    <t>30326923-DISEÑO</t>
  </si>
  <si>
    <t>30072812-DISEÑO</t>
  </si>
  <si>
    <t>30072372-EJECUCION</t>
  </si>
  <si>
    <t>30102779-EJECUCION</t>
  </si>
  <si>
    <t>30341678-ESTUDIO BÁSICO</t>
  </si>
  <si>
    <t>30376378-EJECUCION</t>
  </si>
  <si>
    <t>30341776-EJECUCION</t>
  </si>
  <si>
    <t>30036043-EJECUCION</t>
  </si>
  <si>
    <t>30136949-EJECUCION</t>
  </si>
  <si>
    <t>30395825-EJECUCION</t>
  </si>
  <si>
    <t>30277425-EJECUCION</t>
  </si>
  <si>
    <t>30288773-EJECUCION</t>
  </si>
  <si>
    <t>30065600-EJECUCION</t>
  </si>
  <si>
    <t>30459944-EJECUCION</t>
  </si>
  <si>
    <t>30393123-DISEÑO</t>
  </si>
  <si>
    <t>30311772-DISEÑO</t>
  </si>
  <si>
    <t>30338024-DISEÑO</t>
  </si>
  <si>
    <t>30455973-EJECUCION</t>
  </si>
  <si>
    <t>30338523-DISEÑO</t>
  </si>
  <si>
    <t>30116040-DISEÑO</t>
  </si>
  <si>
    <t>30135233-DISEÑO</t>
  </si>
  <si>
    <t>30407832-EJECUCION</t>
  </si>
  <si>
    <t>30115295-EJECUCION</t>
  </si>
  <si>
    <t>30116034-EJECUCION</t>
  </si>
  <si>
    <t>30071449-EJECUCION</t>
  </si>
  <si>
    <t>30082185-EJECUCION</t>
  </si>
  <si>
    <t>30136060-EJECUCION</t>
  </si>
  <si>
    <t>30342673-EJECUCION</t>
  </si>
  <si>
    <t>30342724-EJECUCION</t>
  </si>
  <si>
    <t>30350774-EJECUCION</t>
  </si>
  <si>
    <t>30342727-EJECUCION</t>
  </si>
  <si>
    <t>30342023-EJECUCION</t>
  </si>
  <si>
    <t>30398531-EJECUCION</t>
  </si>
  <si>
    <t>30326872-EJECUCION</t>
  </si>
  <si>
    <t>30337226-EJECUCION</t>
  </si>
  <si>
    <t>30341233-EJECUCION</t>
  </si>
  <si>
    <t>30341275-EJECUCION</t>
  </si>
  <si>
    <t>30341323-EJECUCION</t>
  </si>
  <si>
    <t>30341325-EJECUCION</t>
  </si>
  <si>
    <t>30341329-EJECUCION</t>
  </si>
  <si>
    <t>30341732-EJECUCION</t>
  </si>
  <si>
    <t>30342022-EJECUCION</t>
  </si>
  <si>
    <t>30342073-EJECUCION</t>
  </si>
  <si>
    <t>30345125-EJECUCION</t>
  </si>
  <si>
    <t>30322174-EJECUCION</t>
  </si>
  <si>
    <t>30323022-EJECUCION</t>
  </si>
  <si>
    <t>30428989-EJECUCION</t>
  </si>
  <si>
    <t>30342276-EJECUCION</t>
  </si>
  <si>
    <t>30426980-EJECUCION</t>
  </si>
  <si>
    <t>30398377-EJECUCION</t>
  </si>
  <si>
    <t>30135200-DISEÑO</t>
  </si>
  <si>
    <t>30351932-DISEÑO</t>
  </si>
  <si>
    <t>30136461-DISEÑO</t>
  </si>
  <si>
    <t>30186523-PREFACTIBILIDAD</t>
  </si>
  <si>
    <t>30311722-DISEÑO</t>
  </si>
  <si>
    <t>30447539-EJECUCION</t>
  </si>
  <si>
    <t>30125599-EJECUCION</t>
  </si>
  <si>
    <t>30429222-EJECUCION</t>
  </si>
  <si>
    <t>30415731-EJECUCION</t>
  </si>
  <si>
    <t>30430874-ESTUDIO BÁSICO</t>
  </si>
  <si>
    <t>30460140-EJECUCION</t>
  </si>
  <si>
    <t>30409780-PREFACTIBILIDAD</t>
  </si>
  <si>
    <t>30126075-EJECUCION</t>
  </si>
  <si>
    <t>30469138-ESTUDIO BÁSICO</t>
  </si>
  <si>
    <t>30339322-EJECUCION</t>
  </si>
  <si>
    <t>30126939-EJECUCION</t>
  </si>
  <si>
    <t>30135459-EJECUCION</t>
  </si>
  <si>
    <t>30136317-EJECUCION</t>
  </si>
  <si>
    <t>30136293-EJECUCION</t>
  </si>
  <si>
    <t>30137060-EJECUCION</t>
  </si>
  <si>
    <t>30325327-EJECUCION</t>
  </si>
  <si>
    <t>30342025-EJECUCION</t>
  </si>
  <si>
    <t>30440729-EJECUCION</t>
  </si>
  <si>
    <t>30132159-EJECUCION</t>
  </si>
  <si>
    <t>30130362-EJECUCION</t>
  </si>
  <si>
    <t>30343727-EJECUCION</t>
  </si>
  <si>
    <t>30464733-EJECUCION</t>
  </si>
  <si>
    <t>30378428-EJECUCION</t>
  </si>
  <si>
    <t>30363825-EJECUCION</t>
  </si>
  <si>
    <t>30364279-EJECUCION</t>
  </si>
  <si>
    <t>30405874-EJECUCION</t>
  </si>
  <si>
    <t>30434988-EJECUCION</t>
  </si>
  <si>
    <t>30343724-EJECUCION</t>
  </si>
  <si>
    <t>30378424-EJECUCION</t>
  </si>
  <si>
    <t>30349427-EJECUCION</t>
  </si>
  <si>
    <t>30315872-EJECUCION</t>
  </si>
  <si>
    <t>30433775-EJECUCION</t>
  </si>
  <si>
    <t>30479944-EJECUCION</t>
  </si>
  <si>
    <t>30479137-EJECUCION</t>
  </si>
  <si>
    <t>30461825-EJECUCION</t>
  </si>
  <si>
    <t>30398233-EJECUCION</t>
  </si>
  <si>
    <t>30399283-EJECUCION</t>
  </si>
  <si>
    <t>30341173-EJECUCION</t>
  </si>
  <si>
    <t>30398277-EJECUCION</t>
  </si>
  <si>
    <t>30440727-EJECUCION</t>
  </si>
  <si>
    <t>30440728-EJECUCION</t>
  </si>
  <si>
    <t>30467537-EJECUCION</t>
  </si>
  <si>
    <t>Rótulos de fila</t>
  </si>
  <si>
    <t>(en blanco)</t>
  </si>
  <si>
    <t>Cuenta de CONBIP</t>
  </si>
  <si>
    <t>FNDR 2017  MES DE MARZO</t>
  </si>
  <si>
    <t>EFICIENCIA FNDR 2017 MES DE MARZO</t>
  </si>
  <si>
    <t>ESTADO DE SITUACIÓN  MES DE MARZO POR SECTORES</t>
  </si>
  <si>
    <t>ESTADO DE SITUACIÓN  MES MARZO POR PROVINCIA</t>
  </si>
  <si>
    <t>ESTADO DE SITUACIÓN  MES DE MARZO POR PROVISIONES</t>
  </si>
  <si>
    <t>Costo Total Presupuesto 2017 dice:  $1.1319842.000</t>
  </si>
  <si>
    <t>Costo Total actualizado 2017, según valor IDI debe decir $1.514.069000</t>
  </si>
  <si>
    <t>30381175 -CONSTRUCCION CANCHA Y PISTA CANCHA RAYADA DE CASTRO</t>
  </si>
  <si>
    <t>30085972 - REPOSICIÓN ESCUELA RURAL DE LINAO</t>
  </si>
  <si>
    <t>Costo Total Presupuesto 2017 dice : $1.467.700.000</t>
  </si>
  <si>
    <t>Costo Total actualizado 2017, según valor IDI debe decir $1.805.833.000</t>
  </si>
  <si>
    <t>30185572 -  REPOSICIÓN ESCUELA BÁSICA LLIUCO QUEMCHI</t>
  </si>
  <si>
    <t>Costo Total Presupuesto 2017 dice : $2.234.448.000</t>
  </si>
  <si>
    <t>Costo Total actualizado 2017, según valor IDI debe decir $2.350.114.000</t>
  </si>
  <si>
    <t>Suma de CREDITOS</t>
  </si>
  <si>
    <t>bip</t>
  </si>
  <si>
    <t>DENOMINACIÓN</t>
  </si>
  <si>
    <t>20132784</t>
  </si>
  <si>
    <t>20132784 Construccion Infraestructura Sanitaria Alcantarillado Pilmaiquen</t>
  </si>
  <si>
    <t>20190549</t>
  </si>
  <si>
    <t>20190549 Ampliacion y remodelacion consultorio Antonio Varas.</t>
  </si>
  <si>
    <t>30042613</t>
  </si>
  <si>
    <t>30042613 Normalizacion consultorio rural de Puqueldon</t>
  </si>
  <si>
    <t>30046830</t>
  </si>
  <si>
    <t>30046830 Reposicion Reten de Carabineros de Cochamo.</t>
  </si>
  <si>
    <t>30063734</t>
  </si>
  <si>
    <t>30063734 Normalizacion Centro de Salud Puerto Varas.</t>
  </si>
  <si>
    <t>30067012</t>
  </si>
  <si>
    <t>30067012 Reposicion parcial liceo las Americas de Entre Lagos.</t>
  </si>
  <si>
    <t>30071449</t>
  </si>
  <si>
    <t>30071449 MEJOR. RUTA 7 SECTOR PTO CARDENAS-SANTA LUCIA</t>
  </si>
  <si>
    <t>30073164</t>
  </si>
  <si>
    <t>30073164 Reposicion escuela especial San Agustin Frutillar.</t>
  </si>
  <si>
    <t>30073551</t>
  </si>
  <si>
    <t>30073551 Reposicion Internado masculino y femenino liceo insular de Achao.</t>
  </si>
  <si>
    <t>30074650</t>
  </si>
  <si>
    <t>30074650 Reposicion Planta de Tratamiento de Aguas Servidas Los Pellines.</t>
  </si>
  <si>
    <t>30076119</t>
  </si>
  <si>
    <t>30076119 Mejoramiento y Ampliacion Gimnasio Municipal de Castro.</t>
  </si>
  <si>
    <t>30082121</t>
  </si>
  <si>
    <t>30082121 Construccion plaza anfiteatro y paseo civico Los Muermos</t>
  </si>
  <si>
    <t>30082185</t>
  </si>
  <si>
    <t>30082185 Mejoramiento plaza de armas de villa santa lucia Chaiten</t>
  </si>
  <si>
    <t>30085373</t>
  </si>
  <si>
    <t>30085373 Reposicion Estadio Municipal de Frutillar</t>
  </si>
  <si>
    <t>30086022</t>
  </si>
  <si>
    <t>30086022 Reposicion escuela rural de Llingua</t>
  </si>
  <si>
    <t>30087497</t>
  </si>
  <si>
    <t>30087497 Reposicion cuartel policial prefectura provincial Osorno</t>
  </si>
  <si>
    <t>30093309</t>
  </si>
  <si>
    <t>30093309 Reposicion Liceo Alfredo Barria Curaco de Velez.</t>
  </si>
  <si>
    <t>30094891</t>
  </si>
  <si>
    <t>30094891 Reposicion Feria Yumbel de Castro.</t>
  </si>
  <si>
    <t>30113942</t>
  </si>
  <si>
    <t>30113942 Reposicion internado liceo industrial Chileno Aleman Frutillar</t>
  </si>
  <si>
    <t>30125599</t>
  </si>
  <si>
    <t>30125599 Conservacion dependencias del Gobierno Regional Los Lagos</t>
  </si>
  <si>
    <t>30129273</t>
  </si>
  <si>
    <t>30129273 Reposicion Hospederia Hogar de Cristo</t>
  </si>
  <si>
    <t>30129384</t>
  </si>
  <si>
    <t>30129384 Construccion centro de referencia y diagnostico medico Osorno.</t>
  </si>
  <si>
    <t>30133125</t>
  </si>
  <si>
    <t>30133125 Construccion Estadio Municipal de Quemchi</t>
  </si>
  <si>
    <t>30134020</t>
  </si>
  <si>
    <t>30134020 Reposicion posta Tehuaco-Quetalco Dalcahue.</t>
  </si>
  <si>
    <t>30134380</t>
  </si>
  <si>
    <t>30134380 Reposicion posta de salud rural la pasada de Maullin.</t>
  </si>
  <si>
    <t>30134906</t>
  </si>
  <si>
    <t>30134906 Reposicion plaza de armas de Purranque</t>
  </si>
  <si>
    <t>30135233</t>
  </si>
  <si>
    <t>30135233 Mejor. Circuito peatonal historico de Palena</t>
  </si>
  <si>
    <t>30136060</t>
  </si>
  <si>
    <t>30136060 Construccion defensas fluviales Rio Blanco Chaiten</t>
  </si>
  <si>
    <t>30154323</t>
  </si>
  <si>
    <t>30154323 Construccion comunidad terapeutica drogodependientes Llanquihue.</t>
  </si>
  <si>
    <t>30171924</t>
  </si>
  <si>
    <t>30171924 Reposicion posta rural colonia Ponce, Purranque</t>
  </si>
  <si>
    <t>30210322</t>
  </si>
  <si>
    <t>30210322 Mejoramiento Estadio Pudeto comuna de Ancud.</t>
  </si>
  <si>
    <t>30212372</t>
  </si>
  <si>
    <t>30212372 Construccion Servicio APR sector rural la Vega Fresia</t>
  </si>
  <si>
    <t>30288773</t>
  </si>
  <si>
    <t>30288773 Construccion centro tratamiento integral residuos solidos Futaleufu.</t>
  </si>
  <si>
    <t>30322174</t>
  </si>
  <si>
    <t>30322174 Transferencia Subsidio Oper. Sistema Autogeneracion Isla Desertores</t>
  </si>
  <si>
    <t>30337226</t>
  </si>
  <si>
    <t>30337226 Transferencia desarrollo del TIE en territorio Patagonia Verde</t>
  </si>
  <si>
    <t>30339322</t>
  </si>
  <si>
    <t>30339322 habilitacion Edificio Egaña 60 Pto Montt.</t>
  </si>
  <si>
    <t>30342673</t>
  </si>
  <si>
    <t>30342673 Construccion camino ruta W-807 pte negro-pte aquellas Chaiten</t>
  </si>
  <si>
    <t>30342724</t>
  </si>
  <si>
    <t>30342724 Conservacion camino basico ruta w-609 etapa 1.</t>
  </si>
  <si>
    <t>30342727</t>
  </si>
  <si>
    <t>30342727 Conservacion periodica camino basico Santa Barbara-Chana rol w-807</t>
  </si>
  <si>
    <t>30342773</t>
  </si>
  <si>
    <t>30342773 Mejor. Ruta V-69 sector Ralun- Cochamo</t>
  </si>
  <si>
    <t>30350774</t>
  </si>
  <si>
    <t>30350774 Mejoramiento Diversas Calles de la Provincia de Palena</t>
  </si>
  <si>
    <t>30361522</t>
  </si>
  <si>
    <t>30361522 Conservacion 23,85 Km de caminos rurales de Los Muermos.</t>
  </si>
  <si>
    <t>Activida</t>
  </si>
  <si>
    <t>Actividades Deportivas (Privados)</t>
  </si>
  <si>
    <t>fril</t>
  </si>
  <si>
    <t>Fondo  Regional de Iniciativa Local Munic. d e Maullin.</t>
  </si>
  <si>
    <t>Fondo  Regional de Iniciativa Local Munic. de Curaco de Velez</t>
  </si>
  <si>
    <t>Fondo  Regional de Iniciativa Local Munic. de Dalcahue.</t>
  </si>
  <si>
    <t>Fondo regional de Iniciativa Local Munic. de Calbuco</t>
  </si>
  <si>
    <t>Fondo Regional de iniciativa Local Munic. de Llanquihue</t>
  </si>
  <si>
    <t>Fondo Regional de iniciativa Local Munic. de Palena</t>
  </si>
  <si>
    <t>Fondo Regional de Iniciativa Local Munic. de Pto Varas.</t>
  </si>
  <si>
    <t>Fondo Regional de Iniciativa Local Munic. de Quemchi.</t>
  </si>
  <si>
    <t>Fondo Regional de Iniciativa Local Munic. de Quinchao</t>
  </si>
  <si>
    <t>provincia</t>
  </si>
  <si>
    <t>llanquihue</t>
  </si>
  <si>
    <t>chiloe</t>
  </si>
  <si>
    <t>palena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</si>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</sst>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??\ _€_-;_-@_-"/>
    <numFmt numFmtId="165" formatCode="[$$-340A]\ #,##0"/>
    <numFmt numFmtId="166" formatCode="_-[$€-2]\ * #,##0.00_-;\-[$€-2]\ * #,##0.00_-;_-[$€-2]\ * \-??_-"/>
    <numFmt numFmtId="167" formatCode="_-* #,##0.00\ _€_-;\-* #,##0.00\ _€_-;_-* &quot;-&quot;??\ _€_-;_-@_-"/>
    <numFmt numFmtId="168" formatCode="_-* #,##0.00\ &quot;€&quot;_-;\-* #,##0.00\ &quot;€&quot;_-;_-* &quot;-&quot;??\ &quot;€&quot;_-;_-@_-"/>
    <numFmt numFmtId="169" formatCode="_-* #,##0.000_-;\-* #,##0.000_-;_-* &quot;-&quot;??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gency FB"/>
      <family val="2"/>
    </font>
    <font>
      <sz val="10"/>
      <color rgb="FF000000"/>
      <name val="Arial"/>
      <family val="2"/>
    </font>
    <font>
      <b/>
      <sz val="20"/>
      <color rgb="FF000000"/>
      <name val="Agency FB"/>
      <family val="2"/>
    </font>
    <font>
      <sz val="12"/>
      <color theme="1"/>
      <name val="Agency FB"/>
      <family val="2"/>
    </font>
    <font>
      <sz val="12"/>
      <color rgb="FF000000"/>
      <name val="Agency FB"/>
      <family val="2"/>
    </font>
    <font>
      <b/>
      <sz val="12"/>
      <color theme="1"/>
      <name val="Agency FB"/>
      <family val="2"/>
    </font>
    <font>
      <sz val="12"/>
      <color theme="1" tint="4.9989318521683403E-2"/>
      <name val="Agency FB"/>
      <family val="2"/>
    </font>
    <font>
      <sz val="12"/>
      <name val="Agency FB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gency FB"/>
      <family val="2"/>
    </font>
    <font>
      <sz val="11"/>
      <color theme="1"/>
      <name val="Agency FB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rgb="FF99CC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ont="0" applyBorder="0" applyProtection="0"/>
    <xf numFmtId="9" fontId="1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4" fillId="17" borderId="0" applyNumberFormat="0" applyBorder="0" applyAlignment="0" applyProtection="0"/>
    <xf numFmtId="0" fontId="15" fillId="34" borderId="8" applyNumberFormat="0" applyAlignment="0" applyProtection="0"/>
    <xf numFmtId="0" fontId="16" fillId="35" borderId="9" applyNumberFormat="0" applyAlignment="0" applyProtection="0"/>
    <xf numFmtId="166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7" fillId="21" borderId="8" applyNumberFormat="0" applyAlignment="0" applyProtection="0"/>
    <xf numFmtId="0" fontId="28" fillId="0" borderId="13" applyNumberFormat="0" applyFill="0" applyAlignment="0" applyProtection="0"/>
    <xf numFmtId="167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7" fillId="0" borderId="0" applyFill="0" applyBorder="0" applyAlignment="0" applyProtection="0"/>
    <xf numFmtId="16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3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37" borderId="14" applyNumberFormat="0" applyFont="0" applyAlignment="0" applyProtection="0"/>
    <xf numFmtId="0" fontId="12" fillId="37" borderId="14" applyNumberFormat="0" applyFont="0" applyAlignment="0" applyProtection="0"/>
    <xf numFmtId="0" fontId="31" fillId="34" borderId="15" applyNumberFormat="0" applyAlignment="0" applyProtection="0"/>
    <xf numFmtId="9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340">
    <xf numFmtId="0" fontId="0" fillId="0" borderId="0" xfId="0"/>
    <xf numFmtId="0" fontId="3" fillId="2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3" fontId="3" fillId="2" borderId="1" xfId="4" applyNumberFormat="1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0" fontId="3" fillId="3" borderId="1" xfId="4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4" borderId="5" xfId="4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center"/>
    </xf>
    <xf numFmtId="3" fontId="6" fillId="0" borderId="1" xfId="2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Alignment="1"/>
    <xf numFmtId="0" fontId="7" fillId="0" borderId="0" xfId="4" applyFont="1" applyFill="1" applyAlignment="1">
      <alignment horizontal="center"/>
    </xf>
    <xf numFmtId="3" fontId="8" fillId="5" borderId="6" xfId="3" applyNumberFormat="1" applyFont="1" applyFill="1" applyBorder="1" applyAlignment="1">
      <alignment horizontal="center"/>
    </xf>
    <xf numFmtId="0" fontId="7" fillId="6" borderId="0" xfId="4" applyFont="1" applyFill="1" applyBorder="1" applyAlignment="1">
      <alignment horizontal="center"/>
    </xf>
    <xf numFmtId="0" fontId="7" fillId="6" borderId="0" xfId="4" applyFont="1" applyFill="1" applyAlignment="1"/>
    <xf numFmtId="0" fontId="7" fillId="6" borderId="0" xfId="4" applyFont="1" applyFill="1" applyAlignment="1">
      <alignment horizontal="center"/>
    </xf>
    <xf numFmtId="0" fontId="7" fillId="7" borderId="0" xfId="4" applyFont="1" applyFill="1" applyBorder="1" applyAlignment="1">
      <alignment horizontal="center"/>
    </xf>
    <xf numFmtId="0" fontId="7" fillId="7" borderId="0" xfId="4" applyFont="1" applyFill="1" applyAlignment="1"/>
    <xf numFmtId="0" fontId="7" fillId="7" borderId="0" xfId="4" applyFont="1" applyFill="1" applyAlignment="1">
      <alignment horizontal="center"/>
    </xf>
    <xf numFmtId="0" fontId="0" fillId="0" borderId="0" xfId="0" applyFill="1"/>
    <xf numFmtId="3" fontId="8" fillId="5" borderId="1" xfId="3" applyNumberFormat="1" applyFont="1" applyFill="1" applyBorder="1" applyAlignment="1">
      <alignment horizontal="center"/>
    </xf>
    <xf numFmtId="0" fontId="7" fillId="8" borderId="0" xfId="4" applyFont="1" applyFill="1" applyBorder="1" applyAlignment="1">
      <alignment horizontal="center"/>
    </xf>
    <xf numFmtId="0" fontId="7" fillId="8" borderId="0" xfId="4" applyFont="1" applyFill="1" applyAlignment="1"/>
    <xf numFmtId="0" fontId="7" fillId="8" borderId="0" xfId="4" applyFont="1" applyFill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0" fontId="7" fillId="9" borderId="0" xfId="4" applyFont="1" applyFill="1" applyBorder="1" applyAlignment="1">
      <alignment horizontal="center"/>
    </xf>
    <xf numFmtId="0" fontId="7" fillId="9" borderId="0" xfId="4" applyFont="1" applyFill="1" applyAlignment="1"/>
    <xf numFmtId="0" fontId="7" fillId="9" borderId="0" xfId="4" applyFont="1" applyFill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0" fontId="7" fillId="11" borderId="0" xfId="4" applyFont="1" applyFill="1" applyBorder="1" applyAlignment="1">
      <alignment horizontal="center"/>
    </xf>
    <xf numFmtId="0" fontId="7" fillId="11" borderId="0" xfId="4" applyFont="1" applyFill="1" applyAlignment="1"/>
    <xf numFmtId="0" fontId="7" fillId="11" borderId="0" xfId="4" quotePrefix="1" applyFont="1" applyFill="1" applyAlignment="1">
      <alignment horizontal="center"/>
    </xf>
    <xf numFmtId="0" fontId="7" fillId="0" borderId="0" xfId="4" quotePrefix="1" applyFont="1" applyFill="1" applyAlignment="1">
      <alignment horizontal="center"/>
    </xf>
    <xf numFmtId="0" fontId="7" fillId="11" borderId="0" xfId="4" applyFont="1" applyFill="1" applyAlignment="1">
      <alignment horizontal="center"/>
    </xf>
    <xf numFmtId="14" fontId="0" fillId="0" borderId="0" xfId="0" applyNumberFormat="1" applyFill="1"/>
    <xf numFmtId="0" fontId="7" fillId="12" borderId="0" xfId="4" applyFont="1" applyFill="1" applyAlignment="1">
      <alignment horizontal="center"/>
    </xf>
    <xf numFmtId="0" fontId="10" fillId="0" borderId="1" xfId="0" applyFont="1" applyFill="1" applyBorder="1"/>
    <xf numFmtId="3" fontId="0" fillId="0" borderId="0" xfId="0" applyNumberFormat="1"/>
    <xf numFmtId="3" fontId="8" fillId="0" borderId="0" xfId="3" applyNumberFormat="1" applyFont="1" applyFill="1" applyBorder="1" applyAlignment="1">
      <alignment horizontal="center"/>
    </xf>
    <xf numFmtId="14" fontId="0" fillId="0" borderId="0" xfId="0" applyNumberFormat="1"/>
    <xf numFmtId="0" fontId="6" fillId="0" borderId="0" xfId="3" applyFont="1" applyFill="1" applyBorder="1" applyAlignment="1">
      <alignment horizontal="center"/>
    </xf>
    <xf numFmtId="164" fontId="6" fillId="13" borderId="1" xfId="1" applyNumberFormat="1" applyFont="1" applyFill="1" applyBorder="1" applyAlignment="1">
      <alignment horizontal="center"/>
    </xf>
    <xf numFmtId="0" fontId="7" fillId="13" borderId="0" xfId="4" applyFont="1" applyFill="1" applyBorder="1" applyAlignment="1">
      <alignment horizontal="center"/>
    </xf>
    <xf numFmtId="0" fontId="7" fillId="13" borderId="0" xfId="4" applyFont="1" applyFill="1" applyAlignment="1"/>
    <xf numFmtId="0" fontId="7" fillId="13" borderId="0" xfId="4" applyFont="1" applyFill="1" applyAlignment="1">
      <alignment horizontal="center"/>
    </xf>
    <xf numFmtId="3" fontId="8" fillId="5" borderId="2" xfId="3" applyNumberFormat="1" applyFont="1" applyFill="1" applyBorder="1" applyAlignment="1">
      <alignment horizontal="center"/>
    </xf>
    <xf numFmtId="0" fontId="7" fillId="7" borderId="0" xfId="4" quotePrefix="1" applyFont="1" applyFill="1" applyAlignment="1">
      <alignment horizontal="center"/>
    </xf>
    <xf numFmtId="0" fontId="3" fillId="4" borderId="2" xfId="4" applyFont="1" applyFill="1" applyBorder="1" applyAlignment="1">
      <alignment horizontal="left" vertical="center" wrapText="1"/>
    </xf>
    <xf numFmtId="3" fontId="9" fillId="0" borderId="1" xfId="3" applyNumberFormat="1" applyFont="1" applyFill="1" applyBorder="1" applyAlignment="1">
      <alignment horizontal="center"/>
    </xf>
    <xf numFmtId="3" fontId="9" fillId="0" borderId="1" xfId="2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164" fontId="6" fillId="10" borderId="1" xfId="1" applyNumberFormat="1" applyFont="1" applyFill="1" applyBorder="1" applyAlignment="1">
      <alignment horizontal="center"/>
    </xf>
    <xf numFmtId="0" fontId="7" fillId="10" borderId="0" xfId="4" applyFont="1" applyFill="1" applyBorder="1" applyAlignment="1">
      <alignment horizontal="center"/>
    </xf>
    <xf numFmtId="0" fontId="7" fillId="10" borderId="0" xfId="4" applyFont="1" applyFill="1" applyAlignment="1"/>
    <xf numFmtId="0" fontId="7" fillId="10" borderId="0" xfId="4" applyFont="1" applyFill="1" applyAlignment="1">
      <alignment horizontal="center"/>
    </xf>
    <xf numFmtId="164" fontId="6" fillId="14" borderId="1" xfId="1" applyNumberFormat="1" applyFont="1" applyFill="1" applyBorder="1" applyAlignment="1">
      <alignment horizontal="center"/>
    </xf>
    <xf numFmtId="3" fontId="6" fillId="0" borderId="6" xfId="2" applyNumberFormat="1" applyFont="1" applyFill="1" applyBorder="1" applyAlignment="1">
      <alignment horizontal="center"/>
    </xf>
    <xf numFmtId="0" fontId="5" fillId="15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3" xfId="4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15" borderId="0" xfId="3" applyFont="1" applyFill="1" applyBorder="1" applyAlignment="1">
      <alignment horizontal="center"/>
    </xf>
    <xf numFmtId="0" fontId="9" fillId="0" borderId="1" xfId="3" applyNumberFormat="1" applyFont="1" applyFill="1" applyBorder="1" applyAlignment="1">
      <alignment horizontal="left"/>
    </xf>
    <xf numFmtId="3" fontId="9" fillId="15" borderId="0" xfId="3" applyNumberFormat="1" applyFont="1" applyFill="1" applyBorder="1" applyAlignment="1">
      <alignment horizontal="center"/>
    </xf>
    <xf numFmtId="0" fontId="7" fillId="15" borderId="0" xfId="4" applyFont="1" applyFill="1" applyBorder="1" applyAlignment="1">
      <alignment horizontal="center"/>
    </xf>
    <xf numFmtId="0" fontId="9" fillId="0" borderId="1" xfId="3" applyFont="1" applyFill="1" applyBorder="1" applyAlignment="1">
      <alignment horizontal="left" wrapText="1"/>
    </xf>
    <xf numFmtId="0" fontId="10" fillId="0" borderId="1" xfId="3" applyNumberFormat="1" applyFont="1" applyFill="1" applyBorder="1" applyAlignment="1">
      <alignment horizontal="left"/>
    </xf>
    <xf numFmtId="3" fontId="8" fillId="15" borderId="0" xfId="3" applyNumberFormat="1" applyFont="1" applyFill="1" applyBorder="1" applyAlignment="1">
      <alignment horizontal="center"/>
    </xf>
    <xf numFmtId="0" fontId="7" fillId="15" borderId="0" xfId="4" applyFont="1" applyFill="1" applyBorder="1" applyAlignment="1"/>
    <xf numFmtId="3" fontId="8" fillId="0" borderId="0" xfId="3" applyNumberFormat="1" applyFont="1" applyFill="1" applyBorder="1" applyAlignment="1">
      <alignment horizontal="center" wrapText="1"/>
    </xf>
    <xf numFmtId="3" fontId="8" fillId="15" borderId="0" xfId="3" applyNumberFormat="1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wrapText="1"/>
    </xf>
    <xf numFmtId="3" fontId="6" fillId="0" borderId="0" xfId="3" applyNumberFormat="1" applyFont="1" applyFill="1" applyBorder="1" applyAlignment="1">
      <alignment horizontal="center"/>
    </xf>
    <xf numFmtId="0" fontId="7" fillId="15" borderId="0" xfId="4" applyFont="1" applyFill="1" applyAlignment="1">
      <alignment horizontal="center"/>
    </xf>
    <xf numFmtId="0" fontId="6" fillId="0" borderId="0" xfId="0" applyFont="1"/>
    <xf numFmtId="3" fontId="8" fillId="5" borderId="5" xfId="3" applyNumberFormat="1" applyFont="1" applyFill="1" applyBorder="1" applyAlignment="1">
      <alignment horizontal="center"/>
    </xf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3" fillId="15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/>
    <xf numFmtId="164" fontId="6" fillId="0" borderId="6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pivotButton="1" applyNumberFormat="1"/>
    <xf numFmtId="3" fontId="0" fillId="0" borderId="1" xfId="0" applyNumberFormat="1" applyBorder="1"/>
    <xf numFmtId="0" fontId="0" fillId="0" borderId="1" xfId="0" applyBorder="1" applyAlignment="1">
      <alignment horizontal="left"/>
    </xf>
    <xf numFmtId="164" fontId="8" fillId="5" borderId="2" xfId="1" applyNumberFormat="1" applyFont="1" applyFill="1" applyBorder="1" applyAlignment="1">
      <alignment horizontal="center"/>
    </xf>
    <xf numFmtId="164" fontId="8" fillId="15" borderId="0" xfId="1" applyNumberFormat="1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/>
    </xf>
    <xf numFmtId="3" fontId="6" fillId="0" borderId="7" xfId="3" applyNumberFormat="1" applyFont="1" applyFill="1" applyBorder="1" applyAlignment="1">
      <alignment horizontal="center"/>
    </xf>
    <xf numFmtId="3" fontId="6" fillId="0" borderId="16" xfId="2" applyNumberFormat="1" applyFont="1" applyFill="1" applyBorder="1" applyAlignment="1">
      <alignment horizontal="center"/>
    </xf>
    <xf numFmtId="3" fontId="6" fillId="0" borderId="3" xfId="3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3" fontId="6" fillId="0" borderId="16" xfId="3" applyNumberFormat="1" applyFont="1" applyFill="1" applyBorder="1" applyAlignment="1">
      <alignment horizontal="center"/>
    </xf>
    <xf numFmtId="0" fontId="6" fillId="11" borderId="7" xfId="3" applyFont="1" applyFill="1" applyBorder="1" applyAlignment="1">
      <alignment horizontal="center"/>
    </xf>
    <xf numFmtId="3" fontId="6" fillId="10" borderId="16" xfId="2" applyNumberFormat="1" applyFont="1" applyFill="1" applyBorder="1" applyAlignment="1">
      <alignment horizontal="center"/>
    </xf>
    <xf numFmtId="3" fontId="6" fillId="10" borderId="7" xfId="3" applyNumberFormat="1" applyFont="1" applyFill="1" applyBorder="1" applyAlignment="1">
      <alignment horizontal="center"/>
    </xf>
    <xf numFmtId="0" fontId="6" fillId="9" borderId="7" xfId="3" applyFont="1" applyFill="1" applyBorder="1" applyAlignment="1">
      <alignment horizontal="center"/>
    </xf>
    <xf numFmtId="0" fontId="6" fillId="13" borderId="7" xfId="3" applyFont="1" applyFill="1" applyBorder="1" applyAlignment="1">
      <alignment horizontal="center"/>
    </xf>
    <xf numFmtId="3" fontId="9" fillId="0" borderId="7" xfId="3" applyNumberFormat="1" applyFont="1" applyFill="1" applyBorder="1" applyAlignment="1">
      <alignment horizontal="center"/>
    </xf>
    <xf numFmtId="3" fontId="9" fillId="0" borderId="16" xfId="2" applyNumberFormat="1" applyFont="1" applyFill="1" applyBorder="1" applyAlignment="1">
      <alignment horizontal="center"/>
    </xf>
    <xf numFmtId="0" fontId="9" fillId="0" borderId="7" xfId="3" applyFont="1" applyFill="1" applyBorder="1" applyAlignment="1">
      <alignment horizontal="center"/>
    </xf>
    <xf numFmtId="0" fontId="6" fillId="0" borderId="16" xfId="3" applyFont="1" applyFill="1" applyBorder="1" applyAlignment="1">
      <alignment horizontal="center"/>
    </xf>
    <xf numFmtId="3" fontId="8" fillId="2" borderId="6" xfId="3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left" vertical="center" wrapText="1"/>
    </xf>
    <xf numFmtId="3" fontId="8" fillId="2" borderId="1" xfId="3" applyNumberFormat="1" applyFont="1" applyFill="1" applyBorder="1" applyAlignment="1">
      <alignment horizontal="center"/>
    </xf>
    <xf numFmtId="0" fontId="6" fillId="0" borderId="7" xfId="3" applyFont="1" applyFill="1" applyBorder="1" applyAlignment="1">
      <alignment horizontal="left"/>
    </xf>
    <xf numFmtId="0" fontId="0" fillId="0" borderId="0" xfId="0" applyNumberFormat="1"/>
    <xf numFmtId="3" fontId="8" fillId="5" borderId="18" xfId="3" applyNumberFormat="1" applyFont="1" applyFill="1" applyBorder="1" applyAlignment="1">
      <alignment horizontal="center"/>
    </xf>
    <xf numFmtId="3" fontId="8" fillId="5" borderId="17" xfId="3" applyNumberFormat="1" applyFont="1" applyFill="1" applyBorder="1" applyAlignment="1">
      <alignment horizontal="center"/>
    </xf>
    <xf numFmtId="0" fontId="6" fillId="0" borderId="5" xfId="3" applyFont="1" applyFill="1" applyBorder="1" applyAlignment="1">
      <alignment horizontal="left"/>
    </xf>
    <xf numFmtId="0" fontId="9" fillId="0" borderId="5" xfId="3" applyFont="1" applyFill="1" applyBorder="1" applyAlignment="1">
      <alignment horizontal="left"/>
    </xf>
    <xf numFmtId="0" fontId="5" fillId="15" borderId="0" xfId="4" applyFont="1" applyFill="1" applyBorder="1" applyAlignment="1">
      <alignment horizontal="center" vertical="center" wrapText="1"/>
    </xf>
    <xf numFmtId="0" fontId="6" fillId="15" borderId="0" xfId="3" applyFont="1" applyFill="1" applyBorder="1" applyAlignment="1">
      <alignment horizontal="left"/>
    </xf>
    <xf numFmtId="3" fontId="6" fillId="0" borderId="4" xfId="3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3" fontId="0" fillId="15" borderId="0" xfId="0" applyNumberFormat="1" applyFill="1" applyBorder="1"/>
    <xf numFmtId="3" fontId="6" fillId="15" borderId="0" xfId="3" applyNumberFormat="1" applyFont="1" applyFill="1" applyBorder="1" applyAlignment="1">
      <alignment horizontal="center"/>
    </xf>
    <xf numFmtId="164" fontId="6" fillId="15" borderId="0" xfId="1" applyNumberFormat="1" applyFont="1" applyFill="1" applyBorder="1" applyAlignment="1">
      <alignment horizontal="center"/>
    </xf>
    <xf numFmtId="3" fontId="5" fillId="15" borderId="0" xfId="4" applyNumberFormat="1" applyFont="1" applyFill="1" applyBorder="1" applyAlignment="1">
      <alignment vertical="center" wrapText="1"/>
    </xf>
    <xf numFmtId="3" fontId="6" fillId="0" borderId="5" xfId="3" applyNumberFormat="1" applyFont="1" applyFill="1" applyBorder="1" applyAlignment="1">
      <alignment horizontal="center"/>
    </xf>
    <xf numFmtId="0" fontId="17" fillId="0" borderId="0" xfId="100"/>
    <xf numFmtId="9" fontId="17" fillId="0" borderId="0" xfId="113"/>
    <xf numFmtId="0" fontId="36" fillId="39" borderId="4" xfId="100" applyFont="1" applyFill="1" applyBorder="1"/>
    <xf numFmtId="3" fontId="36" fillId="39" borderId="24" xfId="100" applyNumberFormat="1" applyFont="1" applyFill="1" applyBorder="1" applyAlignment="1">
      <alignment horizontal="center"/>
    </xf>
    <xf numFmtId="9" fontId="36" fillId="39" borderId="25" xfId="113" applyFont="1" applyFill="1" applyBorder="1" applyAlignment="1">
      <alignment horizontal="center"/>
    </xf>
    <xf numFmtId="3" fontId="36" fillId="39" borderId="7" xfId="100" applyNumberFormat="1" applyFont="1" applyFill="1" applyBorder="1" applyAlignment="1">
      <alignment horizontal="center" wrapText="1"/>
    </xf>
    <xf numFmtId="3" fontId="36" fillId="40" borderId="24" xfId="100" applyNumberFormat="1" applyFont="1" applyFill="1" applyBorder="1" applyAlignment="1">
      <alignment horizontal="center" wrapText="1"/>
    </xf>
    <xf numFmtId="3" fontId="36" fillId="39" borderId="1" xfId="100" applyNumberFormat="1" applyFont="1" applyFill="1" applyBorder="1" applyAlignment="1">
      <alignment horizontal="center" wrapText="1"/>
    </xf>
    <xf numFmtId="3" fontId="36" fillId="40" borderId="1" xfId="100" applyNumberFormat="1" applyFont="1" applyFill="1" applyBorder="1" applyAlignment="1">
      <alignment horizontal="center" wrapText="1"/>
    </xf>
    <xf numFmtId="3" fontId="36" fillId="39" borderId="25" xfId="100" applyNumberFormat="1" applyFont="1" applyFill="1" applyBorder="1" applyAlignment="1">
      <alignment horizontal="center"/>
    </xf>
    <xf numFmtId="0" fontId="36" fillId="0" borderId="4" xfId="100" applyFont="1" applyFill="1" applyBorder="1"/>
    <xf numFmtId="9" fontId="17" fillId="0" borderId="25" xfId="113" applyNumberFormat="1" applyFill="1" applyBorder="1"/>
    <xf numFmtId="3" fontId="17" fillId="0" borderId="7" xfId="100" applyNumberFormat="1" applyFill="1" applyBorder="1"/>
    <xf numFmtId="3" fontId="2" fillId="0" borderId="24" xfId="3" applyNumberFormat="1" applyFill="1" applyBorder="1"/>
    <xf numFmtId="3" fontId="17" fillId="41" borderId="1" xfId="100" applyNumberFormat="1" applyFill="1" applyBorder="1"/>
    <xf numFmtId="3" fontId="17" fillId="0" borderId="1" xfId="100" applyNumberFormat="1" applyFill="1" applyBorder="1"/>
    <xf numFmtId="10" fontId="17" fillId="41" borderId="1" xfId="113" applyNumberFormat="1" applyFill="1" applyBorder="1" applyAlignment="1">
      <alignment wrapText="1"/>
    </xf>
    <xf numFmtId="3" fontId="17" fillId="41" borderId="1" xfId="100" applyNumberFormat="1" applyFill="1" applyBorder="1" applyAlignment="1">
      <alignment wrapText="1"/>
    </xf>
    <xf numFmtId="3" fontId="17" fillId="0" borderId="25" xfId="100" applyNumberFormat="1" applyFill="1" applyBorder="1"/>
    <xf numFmtId="0" fontId="17" fillId="0" borderId="0" xfId="100" applyFill="1"/>
    <xf numFmtId="0" fontId="36" fillId="0" borderId="4" xfId="100" applyFont="1" applyBorder="1"/>
    <xf numFmtId="3" fontId="17" fillId="0" borderId="7" xfId="100" applyNumberFormat="1" applyBorder="1"/>
    <xf numFmtId="3" fontId="2" fillId="0" borderId="24" xfId="3" applyNumberFormat="1" applyBorder="1"/>
    <xf numFmtId="3" fontId="17" fillId="42" borderId="1" xfId="100" applyNumberFormat="1" applyFill="1" applyBorder="1"/>
    <xf numFmtId="3" fontId="17" fillId="0" borderId="1" xfId="100" applyNumberFormat="1" applyBorder="1"/>
    <xf numFmtId="3" fontId="17" fillId="0" borderId="25" xfId="100" applyNumberFormat="1" applyBorder="1"/>
    <xf numFmtId="3" fontId="17" fillId="0" borderId="0" xfId="100" applyNumberFormat="1"/>
    <xf numFmtId="3" fontId="36" fillId="39" borderId="26" xfId="100" applyNumberFormat="1" applyFont="1" applyFill="1" applyBorder="1"/>
    <xf numFmtId="9" fontId="36" fillId="39" borderId="27" xfId="113" applyFont="1" applyFill="1" applyBorder="1"/>
    <xf numFmtId="3" fontId="36" fillId="39" borderId="28" xfId="100" applyNumberFormat="1" applyFont="1" applyFill="1" applyBorder="1"/>
    <xf numFmtId="3" fontId="17" fillId="0" borderId="0" xfId="100" applyNumberFormat="1" applyFill="1" applyBorder="1"/>
    <xf numFmtId="3" fontId="17" fillId="0" borderId="0" xfId="100" applyNumberFormat="1" applyFont="1" applyFill="1" applyBorder="1"/>
    <xf numFmtId="3" fontId="17" fillId="0" borderId="0" xfId="100" applyNumberFormat="1" applyFill="1"/>
    <xf numFmtId="0" fontId="17" fillId="0" borderId="0" xfId="100" applyAlignment="1">
      <alignment wrapText="1"/>
    </xf>
    <xf numFmtId="0" fontId="36" fillId="5" borderId="4" xfId="100" applyFont="1" applyFill="1" applyBorder="1" applyAlignment="1">
      <alignment horizontal="center"/>
    </xf>
    <xf numFmtId="3" fontId="36" fillId="5" borderId="24" xfId="100" applyNumberFormat="1" applyFont="1" applyFill="1" applyBorder="1" applyAlignment="1">
      <alignment horizontal="center"/>
    </xf>
    <xf numFmtId="3" fontId="36" fillId="5" borderId="25" xfId="100" applyNumberFormat="1" applyFont="1" applyFill="1" applyBorder="1" applyAlignment="1">
      <alignment horizontal="center"/>
    </xf>
    <xf numFmtId="3" fontId="36" fillId="5" borderId="7" xfId="100" applyNumberFormat="1" applyFont="1" applyFill="1" applyBorder="1" applyAlignment="1">
      <alignment horizontal="center" wrapText="1"/>
    </xf>
    <xf numFmtId="3" fontId="36" fillId="5" borderId="24" xfId="100" applyNumberFormat="1" applyFont="1" applyFill="1" applyBorder="1" applyAlignment="1">
      <alignment horizontal="center" wrapText="1"/>
    </xf>
    <xf numFmtId="3" fontId="36" fillId="44" borderId="1" xfId="100" applyNumberFormat="1" applyFont="1" applyFill="1" applyBorder="1" applyAlignment="1">
      <alignment horizontal="center" wrapText="1"/>
    </xf>
    <xf numFmtId="3" fontId="36" fillId="5" borderId="1" xfId="100" applyNumberFormat="1" applyFont="1" applyFill="1" applyBorder="1" applyAlignment="1">
      <alignment horizontal="center" wrapText="1"/>
    </xf>
    <xf numFmtId="3" fontId="36" fillId="5" borderId="5" xfId="100" applyNumberFormat="1" applyFont="1" applyFill="1" applyBorder="1" applyAlignment="1">
      <alignment horizontal="center" wrapText="1"/>
    </xf>
    <xf numFmtId="3" fontId="17" fillId="0" borderId="24" xfId="100" applyNumberFormat="1" applyBorder="1"/>
    <xf numFmtId="9" fontId="17" fillId="0" borderId="25" xfId="113" applyNumberFormat="1" applyBorder="1"/>
    <xf numFmtId="3" fontId="17" fillId="0" borderId="7" xfId="100" applyNumberFormat="1" applyBorder="1" applyAlignment="1">
      <alignment wrapText="1"/>
    </xf>
    <xf numFmtId="3" fontId="17" fillId="43" borderId="24" xfId="100" applyNumberFormat="1" applyFill="1" applyBorder="1"/>
    <xf numFmtId="3" fontId="2" fillId="0" borderId="1" xfId="3" applyNumberFormat="1" applyBorder="1"/>
    <xf numFmtId="3" fontId="17" fillId="43" borderId="1" xfId="100" applyNumberFormat="1" applyFill="1" applyBorder="1"/>
    <xf numFmtId="10" fontId="36" fillId="15" borderId="1" xfId="113" applyNumberFormat="1" applyFont="1" applyFill="1" applyBorder="1" applyAlignment="1">
      <alignment horizontal="center" wrapText="1"/>
    </xf>
    <xf numFmtId="9" fontId="17" fillId="43" borderId="16" xfId="113" applyNumberFormat="1" applyFill="1" applyBorder="1" applyAlignment="1">
      <alignment wrapText="1"/>
    </xf>
    <xf numFmtId="0" fontId="36" fillId="0" borderId="30" xfId="100" applyFont="1" applyFill="1" applyBorder="1"/>
    <xf numFmtId="0" fontId="36" fillId="5" borderId="4" xfId="100" applyFont="1" applyFill="1" applyBorder="1"/>
    <xf numFmtId="3" fontId="36" fillId="5" borderId="26" xfId="100" applyNumberFormat="1" applyFont="1" applyFill="1" applyBorder="1"/>
    <xf numFmtId="9" fontId="36" fillId="5" borderId="27" xfId="113" applyFont="1" applyFill="1" applyBorder="1"/>
    <xf numFmtId="3" fontId="36" fillId="5" borderId="7" xfId="100" applyNumberFormat="1" applyFont="1" applyFill="1" applyBorder="1"/>
    <xf numFmtId="3" fontId="36" fillId="5" borderId="31" xfId="100" applyNumberFormat="1" applyFont="1" applyFill="1" applyBorder="1"/>
    <xf numFmtId="3" fontId="36" fillId="5" borderId="32" xfId="100" applyNumberFormat="1" applyFont="1" applyFill="1" applyBorder="1"/>
    <xf numFmtId="10" fontId="36" fillId="5" borderId="32" xfId="113" applyNumberFormat="1" applyFont="1" applyFill="1" applyBorder="1" applyAlignment="1">
      <alignment horizontal="center" wrapText="1"/>
    </xf>
    <xf numFmtId="9" fontId="36" fillId="5" borderId="31" xfId="113" applyFont="1" applyFill="1" applyBorder="1"/>
    <xf numFmtId="0" fontId="34" fillId="0" borderId="0" xfId="100" applyFont="1" applyAlignment="1">
      <alignment wrapText="1"/>
    </xf>
    <xf numFmtId="0" fontId="36" fillId="40" borderId="4" xfId="100" applyFont="1" applyFill="1" applyBorder="1"/>
    <xf numFmtId="3" fontId="36" fillId="40" borderId="24" xfId="100" applyNumberFormat="1" applyFont="1" applyFill="1" applyBorder="1" applyAlignment="1">
      <alignment horizontal="center"/>
    </xf>
    <xf numFmtId="3" fontId="36" fillId="40" borderId="25" xfId="100" applyNumberFormat="1" applyFont="1" applyFill="1" applyBorder="1" applyAlignment="1">
      <alignment horizontal="center"/>
    </xf>
    <xf numFmtId="3" fontId="36" fillId="40" borderId="7" xfId="100" applyNumberFormat="1" applyFont="1" applyFill="1" applyBorder="1" applyAlignment="1">
      <alignment horizontal="center" wrapText="1"/>
    </xf>
    <xf numFmtId="3" fontId="36" fillId="39" borderId="24" xfId="100" applyNumberFormat="1" applyFont="1" applyFill="1" applyBorder="1" applyAlignment="1">
      <alignment horizontal="center" wrapText="1"/>
    </xf>
    <xf numFmtId="3" fontId="17" fillId="42" borderId="24" xfId="100" applyNumberFormat="1" applyFill="1" applyBorder="1"/>
    <xf numFmtId="9" fontId="17" fillId="43" borderId="1" xfId="113" applyNumberFormat="1" applyFill="1" applyBorder="1" applyAlignment="1">
      <alignment horizontal="center" wrapText="1"/>
    </xf>
    <xf numFmtId="0" fontId="37" fillId="0" borderId="4" xfId="100" applyFont="1" applyFill="1" applyBorder="1"/>
    <xf numFmtId="3" fontId="17" fillId="0" borderId="24" xfId="100" applyNumberFormat="1" applyFill="1" applyBorder="1"/>
    <xf numFmtId="3" fontId="17" fillId="0" borderId="33" xfId="100" applyNumberFormat="1" applyFill="1" applyBorder="1"/>
    <xf numFmtId="9" fontId="17" fillId="42" borderId="1" xfId="113" applyNumberFormat="1" applyFill="1" applyBorder="1" applyAlignment="1">
      <alignment horizontal="center" wrapText="1"/>
    </xf>
    <xf numFmtId="9" fontId="36" fillId="39" borderId="27" xfId="113" applyNumberFormat="1" applyFont="1" applyFill="1" applyBorder="1"/>
    <xf numFmtId="3" fontId="36" fillId="39" borderId="34" xfId="100" applyNumberFormat="1" applyFont="1" applyFill="1" applyBorder="1"/>
    <xf numFmtId="3" fontId="36" fillId="39" borderId="31" xfId="100" applyNumberFormat="1" applyFont="1" applyFill="1" applyBorder="1"/>
    <xf numFmtId="9" fontId="36" fillId="39" borderId="31" xfId="5" applyFont="1" applyFill="1" applyBorder="1" applyAlignment="1">
      <alignment horizontal="center"/>
    </xf>
    <xf numFmtId="3" fontId="36" fillId="2" borderId="27" xfId="100" applyNumberFormat="1" applyFont="1" applyFill="1" applyBorder="1"/>
    <xf numFmtId="0" fontId="38" fillId="0" borderId="1" xfId="100" applyFont="1" applyFill="1" applyBorder="1" applyAlignment="1">
      <alignment vertical="center" wrapText="1"/>
    </xf>
    <xf numFmtId="3" fontId="39" fillId="46" borderId="1" xfId="100" applyNumberFormat="1" applyFont="1" applyFill="1" applyBorder="1" applyAlignment="1">
      <alignment horizontal="center" vertical="center" wrapText="1"/>
    </xf>
    <xf numFmtId="0" fontId="39" fillId="46" borderId="4" xfId="100" applyFont="1" applyFill="1" applyBorder="1" applyAlignment="1">
      <alignment horizontal="center" vertical="center" wrapText="1"/>
    </xf>
    <xf numFmtId="0" fontId="40" fillId="0" borderId="0" xfId="100" applyFont="1" applyBorder="1"/>
    <xf numFmtId="0" fontId="39" fillId="46" borderId="1" xfId="100" applyFont="1" applyFill="1" applyBorder="1"/>
    <xf numFmtId="3" fontId="17" fillId="0" borderId="1" xfId="100" applyNumberFormat="1" applyBorder="1" applyAlignment="1">
      <alignment vertical="center"/>
    </xf>
    <xf numFmtId="10" fontId="17" fillId="0" borderId="1" xfId="113" applyNumberFormat="1" applyBorder="1" applyAlignment="1">
      <alignment vertical="center" wrapText="1"/>
    </xf>
    <xf numFmtId="3" fontId="40" fillId="0" borderId="0" xfId="113" applyNumberFormat="1" applyFont="1" applyBorder="1" applyAlignment="1">
      <alignment horizontal="center" vertical="center" wrapText="1"/>
    </xf>
    <xf numFmtId="10" fontId="40" fillId="0" borderId="0" xfId="113" applyNumberFormat="1" applyFont="1" applyBorder="1" applyAlignment="1">
      <alignment horizontal="center" vertical="center" wrapText="1"/>
    </xf>
    <xf numFmtId="9" fontId="40" fillId="0" borderId="0" xfId="100" applyNumberFormat="1" applyFont="1" applyBorder="1"/>
    <xf numFmtId="3" fontId="17" fillId="0" borderId="0" xfId="5" applyNumberFormat="1" applyFont="1"/>
    <xf numFmtId="9" fontId="17" fillId="0" borderId="0" xfId="5" applyFont="1"/>
    <xf numFmtId="10" fontId="17" fillId="0" borderId="0" xfId="5" applyNumberFormat="1" applyFont="1"/>
    <xf numFmtId="9" fontId="17" fillId="0" borderId="0" xfId="7" applyFont="1"/>
    <xf numFmtId="9" fontId="17" fillId="0" borderId="0" xfId="113" applyNumberFormat="1"/>
    <xf numFmtId="3" fontId="40" fillId="0" borderId="0" xfId="7" applyNumberFormat="1" applyFont="1" applyBorder="1"/>
    <xf numFmtId="3" fontId="41" fillId="0" borderId="35" xfId="3" applyNumberFormat="1" applyFont="1" applyFill="1" applyBorder="1" applyAlignment="1">
      <alignment horizontal="right" wrapText="1" readingOrder="1"/>
    </xf>
    <xf numFmtId="10" fontId="41" fillId="0" borderId="36" xfId="3" applyNumberFormat="1" applyFont="1" applyFill="1" applyBorder="1" applyAlignment="1">
      <alignment horizontal="center" wrapText="1" readingOrder="1"/>
    </xf>
    <xf numFmtId="169" fontId="40" fillId="0" borderId="0" xfId="57" applyNumberFormat="1" applyFont="1" applyBorder="1"/>
    <xf numFmtId="43" fontId="40" fillId="0" borderId="0" xfId="57" applyFont="1" applyBorder="1"/>
    <xf numFmtId="3" fontId="17" fillId="0" borderId="0" xfId="100" applyNumberFormat="1" applyBorder="1"/>
    <xf numFmtId="9" fontId="17" fillId="0" borderId="0" xfId="100" applyNumberFormat="1" applyBorder="1"/>
    <xf numFmtId="0" fontId="17" fillId="0" borderId="0" xfId="100" applyBorder="1"/>
    <xf numFmtId="3" fontId="40" fillId="0" borderId="0" xfId="100" applyNumberFormat="1" applyFont="1" applyBorder="1"/>
    <xf numFmtId="3" fontId="17" fillId="0" borderId="0" xfId="7" applyNumberFormat="1" applyFont="1" applyBorder="1" applyAlignment="1">
      <alignment wrapText="1"/>
    </xf>
    <xf numFmtId="9" fontId="40" fillId="0" borderId="0" xfId="7" applyFont="1" applyBorder="1"/>
    <xf numFmtId="10" fontId="17" fillId="0" borderId="0" xfId="7" applyNumberFormat="1" applyFont="1"/>
    <xf numFmtId="0" fontId="36" fillId="0" borderId="0" xfId="100" applyFont="1" applyFill="1" applyBorder="1"/>
    <xf numFmtId="0" fontId="17" fillId="0" borderId="0" xfId="100" applyFont="1"/>
    <xf numFmtId="0" fontId="17" fillId="0" borderId="0" xfId="100" applyFont="1" applyBorder="1" applyAlignment="1">
      <alignment horizontal="center"/>
    </xf>
    <xf numFmtId="0" fontId="36" fillId="39" borderId="1" xfId="100" applyFont="1" applyFill="1" applyBorder="1" applyAlignment="1">
      <alignment horizontal="center" vertical="center" wrapText="1"/>
    </xf>
    <xf numFmtId="0" fontId="36" fillId="39" borderId="1" xfId="100" applyFont="1" applyFill="1" applyBorder="1"/>
    <xf numFmtId="3" fontId="17" fillId="0" borderId="1" xfId="100" applyNumberFormat="1" applyFont="1" applyBorder="1"/>
    <xf numFmtId="3" fontId="36" fillId="0" borderId="1" xfId="100" applyNumberFormat="1" applyFont="1" applyBorder="1"/>
    <xf numFmtId="3" fontId="17" fillId="0" borderId="0" xfId="100" applyNumberFormat="1" applyFont="1"/>
    <xf numFmtId="3" fontId="17" fillId="0" borderId="0" xfId="7" applyNumberFormat="1" applyFont="1"/>
    <xf numFmtId="10" fontId="17" fillId="0" borderId="0" xfId="5" applyNumberFormat="1" applyFont="1" applyBorder="1"/>
    <xf numFmtId="9" fontId="17" fillId="0" borderId="0" xfId="5" applyFont="1" applyBorder="1"/>
    <xf numFmtId="10" fontId="17" fillId="0" borderId="0" xfId="7" applyNumberFormat="1" applyFont="1" applyFill="1"/>
    <xf numFmtId="3" fontId="0" fillId="0" borderId="0" xfId="0" applyNumberFormat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pivotButton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6" fillId="5" borderId="25" xfId="100" applyFont="1" applyFill="1" applyBorder="1" applyAlignment="1">
      <alignment horizontal="center" wrapText="1"/>
    </xf>
    <xf numFmtId="3" fontId="36" fillId="5" borderId="27" xfId="100" applyNumberFormat="1" applyFont="1" applyFill="1" applyBorder="1"/>
    <xf numFmtId="9" fontId="36" fillId="39" borderId="31" xfId="7" applyFont="1" applyFill="1" applyBorder="1"/>
    <xf numFmtId="3" fontId="36" fillId="39" borderId="27" xfId="100" applyNumberFormat="1" applyFont="1" applyFill="1" applyBorder="1"/>
    <xf numFmtId="0" fontId="0" fillId="0" borderId="30" xfId="0" pivotButton="1" applyBorder="1"/>
    <xf numFmtId="0" fontId="0" fillId="0" borderId="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17" fillId="41" borderId="0" xfId="100" applyFill="1" applyBorder="1"/>
    <xf numFmtId="0" fontId="0" fillId="15" borderId="0" xfId="0" applyFill="1"/>
    <xf numFmtId="0" fontId="7" fillId="15" borderId="0" xfId="4" applyFont="1" applyFill="1" applyAlignment="1"/>
    <xf numFmtId="0" fontId="0" fillId="15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3" applyFont="1" applyFill="1" applyBorder="1" applyAlignment="1">
      <alignment horizontal="left" wrapText="1"/>
    </xf>
    <xf numFmtId="0" fontId="6" fillId="15" borderId="0" xfId="3" applyFont="1" applyFill="1" applyBorder="1" applyAlignment="1">
      <alignment horizontal="left" wrapText="1"/>
    </xf>
    <xf numFmtId="0" fontId="42" fillId="5" borderId="1" xfId="4" applyFont="1" applyFill="1" applyBorder="1" applyAlignment="1">
      <alignment vertical="center" wrapText="1"/>
    </xf>
    <xf numFmtId="0" fontId="42" fillId="2" borderId="1" xfId="4" applyFont="1" applyFill="1" applyBorder="1" applyAlignment="1">
      <alignment horizontal="left" vertical="center" wrapText="1"/>
    </xf>
    <xf numFmtId="0" fontId="6" fillId="15" borderId="0" xfId="0" applyFont="1" applyFill="1"/>
    <xf numFmtId="0" fontId="0" fillId="15" borderId="0" xfId="0" applyFill="1" applyAlignment="1">
      <alignment wrapText="1"/>
    </xf>
    <xf numFmtId="0" fontId="42" fillId="2" borderId="1" xfId="4" applyFont="1" applyFill="1" applyBorder="1" applyAlignment="1">
      <alignment vertical="center" wrapText="1"/>
    </xf>
    <xf numFmtId="0" fontId="42" fillId="5" borderId="6" xfId="4" applyFont="1" applyFill="1" applyBorder="1" applyAlignment="1">
      <alignment vertical="center" wrapText="1"/>
    </xf>
    <xf numFmtId="0" fontId="3" fillId="38" borderId="1" xfId="4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/>
    </xf>
    <xf numFmtId="3" fontId="5" fillId="15" borderId="0" xfId="4" applyNumberFormat="1" applyFont="1" applyFill="1" applyBorder="1" applyAlignment="1">
      <alignment horizontal="center" vertical="center" wrapText="1"/>
    </xf>
    <xf numFmtId="3" fontId="6" fillId="15" borderId="0" xfId="1" applyNumberFormat="1" applyFont="1" applyFill="1" applyBorder="1" applyAlignment="1">
      <alignment horizontal="center"/>
    </xf>
    <xf numFmtId="3" fontId="8" fillId="15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/>
    <xf numFmtId="0" fontId="3" fillId="0" borderId="0" xfId="4" applyFont="1" applyFill="1" applyBorder="1" applyAlignment="1">
      <alignment horizontal="left" vertical="center" wrapText="1"/>
    </xf>
    <xf numFmtId="0" fontId="3" fillId="4" borderId="1" xfId="4" applyFont="1" applyFill="1" applyBorder="1" applyAlignment="1">
      <alignment horizontal="left" vertical="center" wrapText="1"/>
    </xf>
    <xf numFmtId="0" fontId="0" fillId="0" borderId="1" xfId="0" applyBorder="1"/>
    <xf numFmtId="0" fontId="43" fillId="15" borderId="1" xfId="0" applyFont="1" applyFill="1" applyBorder="1"/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7" fillId="0" borderId="1" xfId="4" applyFont="1" applyFill="1" applyBorder="1" applyAlignment="1">
      <alignment horizontal="left" vertical="center" wrapText="1"/>
    </xf>
    <xf numFmtId="0" fontId="0" fillId="15" borderId="1" xfId="0" applyFill="1" applyBorder="1" applyAlignment="1">
      <alignment wrapText="1"/>
    </xf>
    <xf numFmtId="0" fontId="3" fillId="2" borderId="6" xfId="4" applyFont="1" applyFill="1" applyBorder="1" applyAlignment="1">
      <alignment horizontal="left" vertical="center" wrapText="1"/>
    </xf>
    <xf numFmtId="3" fontId="43" fillId="15" borderId="1" xfId="0" applyNumberFormat="1" applyFont="1" applyFill="1" applyBorder="1"/>
    <xf numFmtId="3" fontId="43" fillId="0" borderId="1" xfId="0" applyNumberFormat="1" applyFont="1" applyBorder="1"/>
    <xf numFmtId="3" fontId="43" fillId="0" borderId="1" xfId="0" applyNumberFormat="1" applyFont="1" applyFill="1" applyBorder="1"/>
    <xf numFmtId="0" fontId="0" fillId="0" borderId="5" xfId="0" applyBorder="1"/>
    <xf numFmtId="3" fontId="8" fillId="0" borderId="3" xfId="3" applyNumberFormat="1" applyFont="1" applyFill="1" applyBorder="1" applyAlignment="1">
      <alignment horizontal="center"/>
    </xf>
    <xf numFmtId="0" fontId="42" fillId="0" borderId="0" xfId="4" applyFont="1" applyFill="1" applyBorder="1" applyAlignment="1">
      <alignment horizontal="left" vertical="center" wrapText="1"/>
    </xf>
    <xf numFmtId="0" fontId="0" fillId="0" borderId="0" xfId="0" pivotButton="1"/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 applyAlignment="1"/>
    <xf numFmtId="0" fontId="8" fillId="2" borderId="1" xfId="0" applyFont="1" applyFill="1" applyBorder="1"/>
    <xf numFmtId="0" fontId="42" fillId="2" borderId="1" xfId="4" applyFont="1" applyFill="1" applyBorder="1" applyAlignment="1">
      <alignment horizontal="left" vertical="top" wrapText="1"/>
    </xf>
    <xf numFmtId="0" fontId="5" fillId="15" borderId="0" xfId="4" applyFont="1" applyFill="1" applyBorder="1" applyAlignment="1">
      <alignment horizontal="left" vertical="center" wrapText="1"/>
    </xf>
    <xf numFmtId="0" fontId="6" fillId="0" borderId="1" xfId="3" applyNumberFormat="1" applyFont="1" applyFill="1" applyBorder="1" applyAlignment="1">
      <alignment horizontal="left"/>
    </xf>
    <xf numFmtId="49" fontId="6" fillId="0" borderId="1" xfId="3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43" fillId="15" borderId="1" xfId="0" applyFont="1" applyFill="1" applyBorder="1" applyAlignment="1">
      <alignment horizontal="left"/>
    </xf>
    <xf numFmtId="0" fontId="11" fillId="0" borderId="0" xfId="6" applyNumberFormat="1" applyFill="1" applyBorder="1" applyAlignment="1" applyProtection="1"/>
    <xf numFmtId="3" fontId="11" fillId="0" borderId="0" xfId="6" applyNumberFormat="1" applyFill="1" applyBorder="1" applyAlignment="1" applyProtection="1"/>
    <xf numFmtId="0" fontId="0" fillId="0" borderId="38" xfId="0" pivotButton="1" applyBorder="1"/>
    <xf numFmtId="0" fontId="0" fillId="0" borderId="39" xfId="0" applyBorder="1"/>
    <xf numFmtId="0" fontId="0" fillId="0" borderId="40" xfId="0" applyBorder="1"/>
    <xf numFmtId="0" fontId="0" fillId="0" borderId="38" xfId="0" applyBorder="1"/>
    <xf numFmtId="3" fontId="0" fillId="0" borderId="40" xfId="0" applyNumberFormat="1" applyBorder="1"/>
    <xf numFmtId="0" fontId="0" fillId="0" borderId="41" xfId="0" applyBorder="1"/>
    <xf numFmtId="0" fontId="0" fillId="0" borderId="42" xfId="0" applyBorder="1"/>
    <xf numFmtId="3" fontId="0" fillId="0" borderId="43" xfId="0" applyNumberFormat="1" applyBorder="1"/>
    <xf numFmtId="0" fontId="0" fillId="0" borderId="44" xfId="0" applyBorder="1"/>
    <xf numFmtId="0" fontId="0" fillId="0" borderId="45" xfId="0" applyBorder="1"/>
    <xf numFmtId="3" fontId="0" fillId="0" borderId="46" xfId="0" applyNumberFormat="1" applyBorder="1"/>
    <xf numFmtId="0" fontId="6" fillId="3" borderId="1" xfId="3" applyFont="1" applyFill="1" applyBorder="1" applyAlignment="1">
      <alignment horizontal="center"/>
    </xf>
    <xf numFmtId="0" fontId="35" fillId="45" borderId="0" xfId="100" applyFont="1" applyFill="1" applyAlignment="1">
      <alignment horizontal="center"/>
    </xf>
    <xf numFmtId="0" fontId="34" fillId="0" borderId="0" xfId="100" applyFont="1" applyAlignment="1">
      <alignment horizontal="center"/>
    </xf>
    <xf numFmtId="0" fontId="35" fillId="0" borderId="19" xfId="100" applyFont="1" applyBorder="1" applyAlignment="1">
      <alignment horizontal="center"/>
    </xf>
    <xf numFmtId="0" fontId="35" fillId="0" borderId="20" xfId="100" applyFont="1" applyBorder="1" applyAlignment="1">
      <alignment horizontal="center"/>
    </xf>
    <xf numFmtId="0" fontId="35" fillId="0" borderId="19" xfId="100" applyFont="1" applyBorder="1" applyAlignment="1">
      <alignment horizontal="center" wrapText="1"/>
    </xf>
    <xf numFmtId="0" fontId="35" fillId="0" borderId="29" xfId="100" applyFont="1" applyBorder="1" applyAlignment="1">
      <alignment horizontal="center" wrapText="1"/>
    </xf>
    <xf numFmtId="0" fontId="35" fillId="0" borderId="20" xfId="100" applyFont="1" applyBorder="1" applyAlignment="1">
      <alignment horizontal="center" wrapText="1"/>
    </xf>
    <xf numFmtId="0" fontId="35" fillId="0" borderId="21" xfId="100" applyFont="1" applyBorder="1" applyAlignment="1">
      <alignment horizontal="center"/>
    </xf>
    <xf numFmtId="0" fontId="35" fillId="0" borderId="22" xfId="100" applyFont="1" applyBorder="1" applyAlignment="1">
      <alignment horizontal="center"/>
    </xf>
    <xf numFmtId="0" fontId="35" fillId="0" borderId="23" xfId="100" applyFont="1" applyBorder="1" applyAlignment="1">
      <alignment horizontal="center"/>
    </xf>
    <xf numFmtId="0" fontId="35" fillId="0" borderId="0" xfId="100" applyFont="1" applyAlignment="1">
      <alignment horizontal="center"/>
    </xf>
  </cellXfs>
  <cellStyles count="117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3" xfId="43"/>
    <cellStyle name="Hipervínculo 4" xfId="44"/>
    <cellStyle name="Hipervínculo 5" xfId="45"/>
    <cellStyle name="Hyperlink" xfId="46"/>
    <cellStyle name="Incorrecto 2" xfId="47"/>
    <cellStyle name="Input" xfId="48"/>
    <cellStyle name="Linked Cell" xfId="49"/>
    <cellStyle name="Millares" xfId="1" builtinId="3"/>
    <cellStyle name="Millares 2" xfId="50"/>
    <cellStyle name="Millares 2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oneda" xfId="2" builtinId="4"/>
    <cellStyle name="Moneda 2" xfId="58"/>
    <cellStyle name="Moneda 3" xfId="59"/>
    <cellStyle name="Moneda 4" xfId="60"/>
    <cellStyle name="Moneda 5" xfId="61"/>
    <cellStyle name="Moneda 6" xfId="62"/>
    <cellStyle name="Moneda 7" xfId="63"/>
    <cellStyle name="Neutral 2" xfId="64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6"/>
    <cellStyle name="Normal 17" xfId="71"/>
    <cellStyle name="Normal 18" xfId="72"/>
    <cellStyle name="Normal 19" xfId="73"/>
    <cellStyle name="Normal 2" xfId="4"/>
    <cellStyle name="Normal 2 2" xfId="74"/>
    <cellStyle name="Normal 2 2 2" xfId="75"/>
    <cellStyle name="Normal 2 3" xfId="76"/>
    <cellStyle name="Normal 2 3 2" xfId="77"/>
    <cellStyle name="Normal 2_FLUJOS AAC- DACG" xfId="78"/>
    <cellStyle name="Normal 20" xfId="79"/>
    <cellStyle name="Normal 21" xfId="80"/>
    <cellStyle name="Normal 22" xfId="81"/>
    <cellStyle name="Normal 23" xfId="82"/>
    <cellStyle name="Normal 24" xfId="83"/>
    <cellStyle name="Normal 25" xfId="84"/>
    <cellStyle name="Normal 26" xfId="85"/>
    <cellStyle name="Normal 27" xfId="86"/>
    <cellStyle name="Normal 28" xfId="87"/>
    <cellStyle name="Normal 29" xfId="88"/>
    <cellStyle name="Normal 3" xfId="3"/>
    <cellStyle name="Normal 3 2" xfId="89"/>
    <cellStyle name="Normal 30" xfId="90"/>
    <cellStyle name="Normal 31" xfId="91"/>
    <cellStyle name="Normal 32" xfId="92"/>
    <cellStyle name="Normal 33" xfId="93"/>
    <cellStyle name="Normal 34" xfId="94"/>
    <cellStyle name="Normal 35" xfId="95"/>
    <cellStyle name="Normal 36" xfId="96"/>
    <cellStyle name="Normal 37" xfId="97"/>
    <cellStyle name="Normal 38" xfId="98"/>
    <cellStyle name="Normal 39" xfId="99"/>
    <cellStyle name="Normal 4" xfId="100"/>
    <cellStyle name="Normal 40" xfId="101"/>
    <cellStyle name="Normal 41" xfId="102"/>
    <cellStyle name="Normal 42" xfId="103"/>
    <cellStyle name="Normal 43" xfId="104"/>
    <cellStyle name="Normal 5" xfId="105"/>
    <cellStyle name="Normal 6" xfId="106"/>
    <cellStyle name="Normal 7" xfId="107"/>
    <cellStyle name="Normal 8" xfId="108"/>
    <cellStyle name="Normal 9" xfId="109"/>
    <cellStyle name="Notas 2" xfId="110"/>
    <cellStyle name="Note" xfId="111"/>
    <cellStyle name="Output" xfId="112"/>
    <cellStyle name="Porcentaje" xfId="5" builtinId="5"/>
    <cellStyle name="Porcentual 2" xfId="7"/>
    <cellStyle name="Porcentual 3" xfId="113"/>
    <cellStyle name="Porcentual 4" xfId="116"/>
    <cellStyle name="Title" xfId="114"/>
    <cellStyle name="Warning Text" xfId="115"/>
  </cellStyles>
  <dxfs count="57"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449947642556"/>
          <c:y val="1.5559005243109741E-2"/>
          <c:w val="0.8062712160980271"/>
          <c:h val="0.72092860716065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201924759405103E-2"/>
                  <c:y val="-3.8066895484218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F-4990-9188-6A305B694DA2}"/>
                </c:ext>
              </c:extLst>
            </c:dLbl>
            <c:dLbl>
              <c:idx val="1"/>
              <c:layout>
                <c:manualLayout>
                  <c:x val="-5.6319570398390063E-2"/>
                  <c:y val="-4.1489440583161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F-4990-9188-6A305B694DA2}"/>
                </c:ext>
              </c:extLst>
            </c:dLbl>
            <c:dLbl>
              <c:idx val="2"/>
              <c:layout>
                <c:manualLayout>
                  <c:x val="-8.4987154383479868E-2"/>
                  <c:y val="-2.7800158361926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2F-4990-9188-6A305B694DA2}"/>
                </c:ext>
              </c:extLst>
            </c:dLbl>
            <c:dLbl>
              <c:idx val="3"/>
              <c:layout>
                <c:manualLayout>
                  <c:x val="-7.7377461360986124E-2"/>
                  <c:y val="-4.1865425026355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F-4990-9188-6A305B694DA2}"/>
                </c:ext>
              </c:extLst>
            </c:dLbl>
            <c:dLbl>
              <c:idx val="4"/>
              <c:layout>
                <c:manualLayout>
                  <c:x val="-8.4685705330897768E-2"/>
                  <c:y val="-4.29873042551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F-4990-9188-6A305B694DA2}"/>
                </c:ext>
              </c:extLst>
            </c:dLbl>
            <c:dLbl>
              <c:idx val="5"/>
              <c:layout>
                <c:manualLayout>
                  <c:x val="-2.1140544782180259E-2"/>
                  <c:y val="3.1019585953588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2F-4990-9188-6A305B694DA2}"/>
                </c:ext>
              </c:extLst>
            </c:dLbl>
            <c:dLbl>
              <c:idx val="6"/>
              <c:layout>
                <c:manualLayout>
                  <c:x val="-3.5699737532808411E-2"/>
                  <c:y val="-2.440307825599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2F-4990-9188-6A305B694DA2}"/>
                </c:ext>
              </c:extLst>
            </c:dLbl>
            <c:dLbl>
              <c:idx val="7"/>
              <c:layout>
                <c:manualLayout>
                  <c:x val="-2.072538860103627E-2"/>
                  <c:y val="3.053435930205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F-4990-9188-6A305B694DA2}"/>
                </c:ext>
              </c:extLst>
            </c:dLbl>
            <c:dLbl>
              <c:idx val="8"/>
              <c:layout>
                <c:manualLayout>
                  <c:x val="-5.3685948036072045E-2"/>
                  <c:y val="-2.780961750883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2F-4990-9188-6A305B694DA2}"/>
                </c:ext>
              </c:extLst>
            </c:dLbl>
            <c:dLbl>
              <c:idx val="9"/>
              <c:layout>
                <c:manualLayout>
                  <c:x val="-1.7158817411974444E-2"/>
                  <c:y val="2.792917759908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F-4990-9188-6A305B694DA2}"/>
                </c:ext>
              </c:extLst>
            </c:dLbl>
            <c:dLbl>
              <c:idx val="11"/>
              <c:layout>
                <c:manualLayout>
                  <c:x val="0"/>
                  <c:y val="1.9417475728158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2F-4990-9188-6A305B694D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GRAFICO!$H$4:$H$15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GRAFICO!$J$4:$J$15</c:f>
              <c:numCache>
                <c:formatCode>0.00%</c:formatCode>
                <c:ptCount val="12"/>
                <c:pt idx="0">
                  <c:v>9.6323058703454464E-2</c:v>
                </c:pt>
                <c:pt idx="1">
                  <c:v>0.16536650479368062</c:v>
                </c:pt>
                <c:pt idx="2">
                  <c:v>0.24127996264654031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2F-4990-9188-6A305B69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88192"/>
        <c:axId val="159689728"/>
      </c:lineChart>
      <c:catAx>
        <c:axId val="1596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96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6897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968819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164273207783"/>
          <c:y val="3.958341386599501E-2"/>
          <c:w val="0.81649965886020004"/>
          <c:h val="0.79375161489183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GRAFICO!$D$28</c:f>
              <c:strCache>
                <c:ptCount val="1"/>
                <c:pt idx="0">
                  <c:v>ACUMULADO 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10096411646889852"/>
                  <c:y val="8.4395714393793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2-44BD-8E42-A44238890965}"/>
                </c:ext>
              </c:extLst>
            </c:dLbl>
            <c:dLbl>
              <c:idx val="1"/>
              <c:layout>
                <c:manualLayout>
                  <c:x val="5.5946205593246104E-2"/>
                  <c:y val="7.8971468666570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GRAFICO!$B$29:$B$40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GRAFICO!$D$29:$D$40</c:f>
              <c:numCache>
                <c:formatCode>#,##0</c:formatCode>
                <c:ptCount val="12"/>
                <c:pt idx="0">
                  <c:v>6686876675</c:v>
                </c:pt>
                <c:pt idx="1">
                  <c:v>12731395719</c:v>
                </c:pt>
                <c:pt idx="2">
                  <c:v>18846127675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F2-44BD-8E42-A44238890965}"/>
            </c:ext>
          </c:extLst>
        </c:ser>
        <c:ser>
          <c:idx val="1"/>
          <c:order val="1"/>
          <c:tx>
            <c:strRef>
              <c:f>GRAFICO!$C$28</c:f>
              <c:strCache>
                <c:ptCount val="1"/>
                <c:pt idx="0">
                  <c:v>PAGADO 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7735856531640952E-2"/>
                  <c:y val="1.4781966001478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F2-44BD-8E42-A44238890965}"/>
                </c:ext>
              </c:extLst>
            </c:dLbl>
            <c:dLbl>
              <c:idx val="3"/>
              <c:layout>
                <c:manualLayout>
                  <c:x val="6.1016703313619934E-3"/>
                  <c:y val="1.418109294703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F2-44BD-8E42-A44238890965}"/>
                </c:ext>
              </c:extLst>
            </c:dLbl>
            <c:dLbl>
              <c:idx val="4"/>
              <c:layout>
                <c:manualLayout>
                  <c:x val="1.8868313430495342E-2"/>
                  <c:y val="5.363589788914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F2-44BD-8E42-A44238890965}"/>
                </c:ext>
              </c:extLst>
            </c:dLbl>
            <c:dLbl>
              <c:idx val="5"/>
              <c:layout>
                <c:manualLayout>
                  <c:x val="3.4675961203776216E-2"/>
                  <c:y val="7.07220666629085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F2-44BD-8E42-A44238890965}"/>
                </c:ext>
              </c:extLst>
            </c:dLbl>
            <c:dLbl>
              <c:idx val="6"/>
              <c:layout>
                <c:manualLayout>
                  <c:x val="5.0179211469534052E-2"/>
                  <c:y val="1.591089896579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GRAFICO!$B$29:$B$40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GRAFICO!$C$29:$C$40</c:f>
              <c:numCache>
                <c:formatCode>#,##0</c:formatCode>
                <c:ptCount val="12"/>
                <c:pt idx="0">
                  <c:v>6686876675</c:v>
                </c:pt>
                <c:pt idx="1">
                  <c:v>6044519044</c:v>
                </c:pt>
                <c:pt idx="2">
                  <c:v>6114731956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28800"/>
        <c:axId val="166030720"/>
      </c:barChart>
      <c:lineChart>
        <c:grouping val="standard"/>
        <c:varyColors val="0"/>
        <c:ser>
          <c:idx val="3"/>
          <c:order val="2"/>
          <c:tx>
            <c:strRef>
              <c:f>GRAFICO!$D$29:$D$40</c:f>
              <c:strCache>
                <c:ptCount val="1"/>
                <c:pt idx="0">
                  <c:v>6.686.876.675 12.731.395.719 18.846.127.675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GRAFICO!$D$29:$D$40</c:f>
              <c:numCache>
                <c:formatCode>#,##0</c:formatCode>
                <c:ptCount val="12"/>
                <c:pt idx="0">
                  <c:v>6686876675</c:v>
                </c:pt>
                <c:pt idx="1">
                  <c:v>12731395719</c:v>
                </c:pt>
                <c:pt idx="2">
                  <c:v>18846127675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48896"/>
        <c:axId val="166050432"/>
      </c:lineChart>
      <c:catAx>
        <c:axId val="16602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66030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030720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66028800"/>
        <c:crosses val="autoZero"/>
        <c:crossBetween val="between"/>
      </c:valAx>
      <c:catAx>
        <c:axId val="166048896"/>
        <c:scaling>
          <c:orientation val="minMax"/>
        </c:scaling>
        <c:delete val="1"/>
        <c:axPos val="b"/>
        <c:majorTickMark val="out"/>
        <c:minorTickMark val="none"/>
        <c:tickLblPos val="none"/>
        <c:crossAx val="166050432"/>
        <c:crosses val="autoZero"/>
        <c:auto val="0"/>
        <c:lblAlgn val="ctr"/>
        <c:lblOffset val="100"/>
        <c:noMultiLvlLbl val="0"/>
      </c:catAx>
      <c:valAx>
        <c:axId val="1660504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6604889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Gasto Acumulado por Sector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6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F-4A19-A330-2E9A5ACDA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SECTOR!$A$5:$A$16</c:f>
              <c:strCache>
                <c:ptCount val="12"/>
                <c:pt idx="0">
                  <c:v>MULTISECTORIAL</c:v>
                </c:pt>
                <c:pt idx="1">
                  <c:v>TRANSPORTE</c:v>
                </c:pt>
                <c:pt idx="2">
                  <c:v>SALUD</c:v>
                </c:pt>
                <c:pt idx="3">
                  <c:v>EDUCACIÓN Y CULTURA</c:v>
                </c:pt>
                <c:pt idx="4">
                  <c:v>ENERGÍA</c:v>
                </c:pt>
                <c:pt idx="5">
                  <c:v>INDUSTRIA, COMERCIO, FINANZAS Y TURISMO</c:v>
                </c:pt>
                <c:pt idx="6">
                  <c:v>AGUA POTABLE Y ALCANTARILLADO</c:v>
                </c:pt>
                <c:pt idx="7">
                  <c:v>DEPORTE</c:v>
                </c:pt>
                <c:pt idx="8">
                  <c:v>DEFENSA Y SEGURIDAD</c:v>
                </c:pt>
                <c:pt idx="9">
                  <c:v>PESCA</c:v>
                </c:pt>
                <c:pt idx="10">
                  <c:v>SILVOAGROPECUARIO</c:v>
                </c:pt>
                <c:pt idx="11">
                  <c:v>JUSTICIA</c:v>
                </c:pt>
              </c:strCache>
            </c:strRef>
          </c:cat>
          <c:val>
            <c:numRef>
              <c:f>SECTOR!$E$5:$E$16</c:f>
              <c:numCache>
                <c:formatCode>#,##0</c:formatCode>
                <c:ptCount val="12"/>
                <c:pt idx="0">
                  <c:v>3510483640</c:v>
                </c:pt>
                <c:pt idx="1">
                  <c:v>4116900296</c:v>
                </c:pt>
                <c:pt idx="2">
                  <c:v>3307224413</c:v>
                </c:pt>
                <c:pt idx="3">
                  <c:v>2999312758</c:v>
                </c:pt>
                <c:pt idx="4">
                  <c:v>40890043</c:v>
                </c:pt>
                <c:pt idx="5">
                  <c:v>2339315255</c:v>
                </c:pt>
                <c:pt idx="6">
                  <c:v>534659397</c:v>
                </c:pt>
                <c:pt idx="7">
                  <c:v>1521362460</c:v>
                </c:pt>
                <c:pt idx="8">
                  <c:v>355471526</c:v>
                </c:pt>
                <c:pt idx="9">
                  <c:v>105507887</c:v>
                </c:pt>
                <c:pt idx="10">
                  <c:v>15000000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5F-4A19-A330-2E9A5ACD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box"/>
        <c:axId val="159449088"/>
        <c:axId val="159450624"/>
        <c:axId val="0"/>
      </c:bar3DChart>
      <c:catAx>
        <c:axId val="1594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450624"/>
        <c:crosses val="autoZero"/>
        <c:auto val="1"/>
        <c:lblAlgn val="ctr"/>
        <c:lblOffset val="100"/>
        <c:noMultiLvlLbl val="0"/>
      </c:catAx>
      <c:valAx>
        <c:axId val="15945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9449088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PROVINCIA!$A$5:$A$10</c:f>
              <c:strCache>
                <c:ptCount val="6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REGIONAL</c:v>
                </c:pt>
                <c:pt idx="5">
                  <c:v>FOMENTO</c:v>
                </c:pt>
              </c:strCache>
            </c:strRef>
          </c:cat>
          <c:val>
            <c:numRef>
              <c:f>PROVINCIA!$E$5:$E$10</c:f>
              <c:numCache>
                <c:formatCode>#,##0</c:formatCode>
                <c:ptCount val="6"/>
                <c:pt idx="0">
                  <c:v>1562292530</c:v>
                </c:pt>
                <c:pt idx="1">
                  <c:v>5324530877</c:v>
                </c:pt>
                <c:pt idx="2">
                  <c:v>6501792374</c:v>
                </c:pt>
                <c:pt idx="3">
                  <c:v>4934059785</c:v>
                </c:pt>
                <c:pt idx="4">
                  <c:v>417944222</c:v>
                </c:pt>
                <c:pt idx="5">
                  <c:v>105507887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1-4F93-90AC-4AF06FA1770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PROVINCIA!$A$5:$A$10</c:f>
              <c:strCache>
                <c:ptCount val="6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REGIONAL</c:v>
                </c:pt>
                <c:pt idx="5">
                  <c:v>FOMENTO</c:v>
                </c:pt>
              </c:strCache>
            </c:strRef>
          </c:cat>
          <c:val>
            <c:numRef>
              <c:f>PROVINCIA!$G$5:$G$10</c:f>
              <c:numCache>
                <c:formatCode>#,##0</c:formatCode>
                <c:ptCount val="6"/>
                <c:pt idx="0">
                  <c:v>22126741578</c:v>
                </c:pt>
                <c:pt idx="1">
                  <c:v>23927541984.586292</c:v>
                </c:pt>
                <c:pt idx="2">
                  <c:v>23477690089</c:v>
                </c:pt>
                <c:pt idx="3">
                  <c:v>21895371874.02084</c:v>
                </c:pt>
                <c:pt idx="4">
                  <c:v>4121687000</c:v>
                </c:pt>
                <c:pt idx="5">
                  <c:v>5390362000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D1-4F93-90AC-4AF06FA1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shape val="box"/>
        <c:axId val="159597312"/>
        <c:axId val="159598848"/>
        <c:axId val="0"/>
      </c:bar3DChart>
      <c:catAx>
        <c:axId val="1595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59598848"/>
        <c:crosses val="autoZero"/>
        <c:auto val="1"/>
        <c:lblAlgn val="ctr"/>
        <c:lblOffset val="100"/>
        <c:noMultiLvlLbl val="0"/>
      </c:catAx>
      <c:valAx>
        <c:axId val="159598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5959731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Compromiso </a:t>
            </a:r>
          </a:p>
          <a:p>
            <a:pPr>
              <a:defRPr/>
            </a:pPr>
            <a:r>
              <a:rPr lang="es-CL"/>
              <a:t>Versus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Acumulado al Mes de Febrero</a:t>
            </a:r>
          </a:p>
          <a:p>
            <a:pPr>
              <a:defRPr/>
            </a:pPr>
            <a:endParaRPr lang="es-CL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PROVISION!$A$5:$A$14</c:f>
              <c:strCache>
                <c:ptCount val="10"/>
                <c:pt idx="0">
                  <c:v>LIBRE</c:v>
                </c:pt>
                <c:pt idx="1">
                  <c:v>ENERGIZACIÓN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</c:strCache>
            </c:strRef>
          </c:cat>
          <c:val>
            <c:numRef>
              <c:f>PROVISION!$E$5:$E$14</c:f>
              <c:numCache>
                <c:formatCode>#,##0</c:formatCode>
                <c:ptCount val="10"/>
                <c:pt idx="0">
                  <c:v>10883006851</c:v>
                </c:pt>
                <c:pt idx="1">
                  <c:v>0</c:v>
                </c:pt>
                <c:pt idx="2">
                  <c:v>2057126580</c:v>
                </c:pt>
                <c:pt idx="3">
                  <c:v>426405691</c:v>
                </c:pt>
                <c:pt idx="4">
                  <c:v>0</c:v>
                </c:pt>
                <c:pt idx="5">
                  <c:v>102815988</c:v>
                </c:pt>
                <c:pt idx="6">
                  <c:v>0</c:v>
                </c:pt>
                <c:pt idx="7">
                  <c:v>0</c:v>
                </c:pt>
                <c:pt idx="8">
                  <c:v>4749064341</c:v>
                </c:pt>
                <c:pt idx="9">
                  <c:v>627708224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3-4292-AC7F-4C00B784337C}"/>
            </c:ext>
          </c:extLst>
        </c:ser>
        <c:ser>
          <c:idx val="1"/>
          <c:order val="1"/>
          <c:spPr>
            <a:solidFill>
              <a:prstClr val="white">
                <a:lumMod val="8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PROVISION!$A$5:$A$14</c:f>
              <c:strCache>
                <c:ptCount val="10"/>
                <c:pt idx="0">
                  <c:v>LIBRE</c:v>
                </c:pt>
                <c:pt idx="1">
                  <c:v>ENERGIZACIÓN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</c:strCache>
            </c:strRef>
          </c:cat>
          <c:val>
            <c:numRef>
              <c:f>PROVISION!$G$5:$G$14</c:f>
              <c:numCache>
                <c:formatCode>#,##0</c:formatCode>
                <c:ptCount val="10"/>
                <c:pt idx="0">
                  <c:v>58746573578.607132</c:v>
                </c:pt>
                <c:pt idx="1">
                  <c:v>4417519004</c:v>
                </c:pt>
                <c:pt idx="2">
                  <c:v>6732372832</c:v>
                </c:pt>
                <c:pt idx="3">
                  <c:v>3483903770</c:v>
                </c:pt>
                <c:pt idx="4">
                  <c:v>1807158000</c:v>
                </c:pt>
                <c:pt idx="5">
                  <c:v>5442417751</c:v>
                </c:pt>
                <c:pt idx="6">
                  <c:v>363575061</c:v>
                </c:pt>
                <c:pt idx="7">
                  <c:v>432710928</c:v>
                </c:pt>
                <c:pt idx="8">
                  <c:v>16142550503</c:v>
                </c:pt>
                <c:pt idx="9">
                  <c:v>3370613098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3-4292-AC7F-4C00B784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box"/>
        <c:axId val="169738624"/>
        <c:axId val="169740160"/>
        <c:axId val="0"/>
      </c:bar3DChart>
      <c:catAx>
        <c:axId val="1697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740160"/>
        <c:crosses val="autoZero"/>
        <c:auto val="1"/>
        <c:lblAlgn val="ctr"/>
        <c:lblOffset val="100"/>
        <c:noMultiLvlLbl val="0"/>
      </c:catAx>
      <c:valAx>
        <c:axId val="169740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7386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Marco Decretado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Versus </a:t>
            </a:r>
          </a:p>
          <a:p>
            <a:pPr>
              <a:defRPr/>
            </a:pPr>
            <a:r>
              <a:rPr lang="es-CL" baseline="0"/>
              <a:t>Acumulado  al Mes de Febrero</a:t>
            </a:r>
          </a:p>
          <a:p>
            <a:pPr>
              <a:defRPr/>
            </a:pPr>
            <a:endParaRPr lang="es-CL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PROVISION!$A$5:$A$14</c:f>
              <c:strCache>
                <c:ptCount val="10"/>
                <c:pt idx="0">
                  <c:v>LIBRE</c:v>
                </c:pt>
                <c:pt idx="1">
                  <c:v>ENERGIZACIÓN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</c:strCache>
            </c:strRef>
          </c:cat>
          <c:val>
            <c:numRef>
              <c:f>PROVISION!$E$5:$E$14</c:f>
              <c:numCache>
                <c:formatCode>#,##0</c:formatCode>
                <c:ptCount val="10"/>
                <c:pt idx="0">
                  <c:v>10883006851</c:v>
                </c:pt>
                <c:pt idx="1">
                  <c:v>0</c:v>
                </c:pt>
                <c:pt idx="2">
                  <c:v>2057126580</c:v>
                </c:pt>
                <c:pt idx="3">
                  <c:v>426405691</c:v>
                </c:pt>
                <c:pt idx="4">
                  <c:v>0</c:v>
                </c:pt>
                <c:pt idx="5">
                  <c:v>102815988</c:v>
                </c:pt>
                <c:pt idx="6">
                  <c:v>0</c:v>
                </c:pt>
                <c:pt idx="7">
                  <c:v>0</c:v>
                </c:pt>
                <c:pt idx="8">
                  <c:v>4749064341</c:v>
                </c:pt>
                <c:pt idx="9">
                  <c:v>627708224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2-4CF6-B1B5-9D59049611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62316284538507E-3"/>
                  <c:y val="1.0443864229765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2-4CF6-B1B5-9D590496118B}"/>
                </c:ext>
              </c:extLst>
            </c:dLbl>
            <c:dLbl>
              <c:idx val="2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2-4CF6-B1B5-9D590496118B}"/>
                </c:ext>
              </c:extLst>
            </c:dLbl>
            <c:dLbl>
              <c:idx val="3"/>
              <c:layout>
                <c:manualLayout>
                  <c:x val="1.4109347442680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2-4CF6-B1B5-9D590496118B}"/>
                </c:ext>
              </c:extLst>
            </c:dLbl>
            <c:dLbl>
              <c:idx val="9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2-4CF6-B1B5-9D5904961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PROVISION!$A$5:$A$14</c:f>
              <c:strCache>
                <c:ptCount val="10"/>
                <c:pt idx="0">
                  <c:v>LIBRE</c:v>
                </c:pt>
                <c:pt idx="1">
                  <c:v>ENERGIZACIÓN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</c:strCache>
            </c:strRef>
          </c:cat>
          <c:val>
            <c:numRef>
              <c:f>PROVISION!$I$5:$I$14</c:f>
              <c:numCache>
                <c:formatCode>#,##0</c:formatCode>
                <c:ptCount val="10"/>
                <c:pt idx="0">
                  <c:v>57476054000</c:v>
                </c:pt>
                <c:pt idx="1">
                  <c:v>2332950000</c:v>
                </c:pt>
                <c:pt idx="2">
                  <c:v>0</c:v>
                </c:pt>
                <c:pt idx="3">
                  <c:v>0</c:v>
                </c:pt>
                <c:pt idx="4">
                  <c:v>1861373000</c:v>
                </c:pt>
                <c:pt idx="5">
                  <c:v>0</c:v>
                </c:pt>
                <c:pt idx="6">
                  <c:v>453788000</c:v>
                </c:pt>
                <c:pt idx="7" formatCode="General">
                  <c:v>0</c:v>
                </c:pt>
                <c:pt idx="8">
                  <c:v>14151853000</c:v>
                </c:pt>
                <c:pt idx="9">
                  <c:v>712945000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C2-4CF6-B1B5-9D590496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shape val="box"/>
        <c:axId val="169797504"/>
        <c:axId val="169799040"/>
        <c:axId val="0"/>
      </c:bar3DChart>
      <c:catAx>
        <c:axId val="1697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799040"/>
        <c:crosses val="autoZero"/>
        <c:auto val="1"/>
        <c:lblAlgn val="ctr"/>
        <c:lblOffset val="100"/>
        <c:noMultiLvlLbl val="0"/>
      </c:catAx>
      <c:valAx>
        <c:axId val="169799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7975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15</xdr:row>
      <xdr:rowOff>123824</xdr:rowOff>
    </xdr:from>
    <xdr:to>
      <xdr:col>17</xdr:col>
      <xdr:colOff>619125</xdr:colOff>
      <xdr:row>36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38102</xdr:colOff>
      <xdr:row>1</xdr:row>
      <xdr:rowOff>47626</xdr:rowOff>
    </xdr:from>
    <xdr:to>
      <xdr:col>5</xdr:col>
      <xdr:colOff>647701</xdr:colOff>
      <xdr:row>26</xdr:row>
      <xdr:rowOff>85726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66674</xdr:rowOff>
    </xdr:from>
    <xdr:to>
      <xdr:col>8</xdr:col>
      <xdr:colOff>1114425</xdr:colOff>
      <xdr:row>43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800099</xdr:colOff>
      <xdr:row>14</xdr:row>
      <xdr:rowOff>95250</xdr:rowOff>
    </xdr:from>
    <xdr:to>
      <xdr:col>8</xdr:col>
      <xdr:colOff>647700</xdr:colOff>
      <xdr:row>36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28574</xdr:rowOff>
    </xdr:from>
    <xdr:to>
      <xdr:col>6</xdr:col>
      <xdr:colOff>561975</xdr:colOff>
      <xdr:row>42</xdr:row>
      <xdr:rowOff>47624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571501</xdr:colOff>
      <xdr:row>15</xdr:row>
      <xdr:rowOff>28574</xdr:rowOff>
    </xdr:from>
    <xdr:to>
      <xdr:col>12</xdr:col>
      <xdr:colOff>781051</xdr:colOff>
      <xdr:row>42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stado%20de%20situaci&#243;n%20estimado%20mes%20marz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analiticointerno-final%20mes%20de%20marzo.xls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810.659693518515" createdVersion="3" refreshedVersion="3" minRefreshableVersion="3" recordCount="845">
  <cacheSource type="worksheet">
    <worksheetSource ref="A1:B1048576" sheet="Hoja2" r:id="rId2"/>
  </cacheSource>
  <cacheFields count="2">
    <cacheField name="CONBIP" numFmtId="0">
      <sharedItems containsBlank="1" count="357">
        <m/>
        <s v="20100310-EJECUCION"/>
        <s v="30126279-DISEÑO"/>
        <s v="30134809-EJECUCION"/>
        <s v="30165522-EJECUCION"/>
        <s v="30129384-EJECUCION"/>
        <s v="30062818-EJECUCION"/>
        <s v="30043744-EJECUCION"/>
        <s v="30259772-EJECUCION"/>
        <s v="30087456-EJECUCION"/>
        <s v="30118247-EJECUCION"/>
        <s v="30068581-EJECUCION"/>
        <s v="30158072-EJECUCION"/>
        <s v="30116956-EJECUCION"/>
        <s v="30412923-DISEÑO"/>
        <s v="30106786-EJECUCION"/>
        <s v="30285474-EJECUCION"/>
        <s v="30116960-EJECUCION"/>
        <s v="30214373-EJECUCION"/>
        <s v="30134906-EJECUCION"/>
        <s v="30171924-DISEÑO"/>
        <s v="30068433-DISEÑO"/>
        <s v="30171875-DISEÑO"/>
        <s v="30171923-DISEÑO"/>
        <s v="30211924-EJECUCION"/>
        <s v="30134930-EJECUCION"/>
        <s v="30397335-EJECUCION"/>
        <s v="30378229-DISEÑO"/>
        <s v="30067012-EJECUCION"/>
        <s v="20132784-EJECUCION"/>
        <s v="30401324-DISEÑO"/>
        <s v="30358323-EJECUCION"/>
        <s v="30070314-DISEÑO"/>
        <s v="30088194-DISEÑO"/>
        <s v="30095480-EJECUCION"/>
        <s v="30126943-EJECUCION"/>
        <s v="30280673-EJECUCION"/>
        <s v="30102226-DISEÑO"/>
        <s v="30102235-EJECUCION"/>
        <s v="30071876-EJECUCION"/>
        <s v="30110580-EJECUCION"/>
        <s v="30135939-EJECUCION"/>
        <s v="30269724-EJECUCION"/>
        <s v="30350274-EJECUCION"/>
        <s v="30124378-EJECUCION"/>
        <s v="30134570-EJECUCION"/>
        <s v="30092386-EJECUCION"/>
        <s v="30134514-EJECUCION"/>
        <s v="30124377-EJECUCION"/>
        <s v="30247072-DISEÑO"/>
        <s v="30272972-EJECUCION"/>
        <s v="30118491-DISEÑO"/>
        <s v="30403223-DISEÑO"/>
        <s v="30465141-EJECUCION"/>
        <s v="30135830-EJECUCION"/>
        <s v="30136269-EJECUCION"/>
        <s v="30086815-EJECUCION"/>
        <s v="30087497-EJECUCION"/>
        <s v="30085619-EJECUCION"/>
        <s v="24.01.001-EJECUCION"/>
        <s v="24.01.003-EJECUCION"/>
        <s v="24.01.005-EJECUCION"/>
        <s v="33.0125-EJECUCION"/>
        <s v="30357427-EJECUCION"/>
        <s v="S/C-EJECUCION"/>
        <s v="30358072-EJECUCION"/>
        <s v="30465788-DISEÑO"/>
        <s v="30034666-EJECUCION"/>
        <s v="30076941-EJECUCION"/>
        <s v="30063478-EJECUCION"/>
        <s v="30084978-EJECUCION"/>
        <s v="30103446-EJECUCION"/>
        <s v="20190549-EJECUCION"/>
        <s v="30129273-EJECUCION"/>
        <s v="30097978-EJECUCION"/>
        <s v="30199272-EJECUCION"/>
        <s v="30128140-EJECUCION"/>
        <s v="30199074-EJECUCION"/>
        <s v="30080729-DISEÑO"/>
        <s v="30106468-DISEÑO"/>
        <s v="30228773-EJECUCION"/>
        <s v="30356933-EJECUCION"/>
        <s v="30344090-EJECUCION"/>
        <s v="30388872-EJECUCION"/>
        <s v="20195455-EJECUCION"/>
        <s v="30429872-EJECUCION"/>
        <s v="30440174-EJECUCION"/>
        <s v="30395577-EJECUCION"/>
        <s v="30479863-EJECUCION"/>
        <s v="30129873-EJECUCION"/>
        <s v="30072731-EJECUCION"/>
        <s v="20086686-EJECUCION"/>
        <s v="30087299-EJECUCION"/>
        <s v="30115349-EJECUCION"/>
        <s v="30339483-EJECUCION"/>
        <s v="30427273-EJECUCION"/>
        <s v="30342773-EJECUCION"/>
        <s v="30046830-EJECUCION"/>
        <s v="30047349-EJECUCION"/>
        <s v="30188272-EJECUCION"/>
        <s v="30131517-DISEÑO"/>
        <s v="30428722-EJECUCION"/>
        <s v="30428679-EJECUCION"/>
        <s v="30248522-EJECUCION"/>
        <s v="30116480-EJECUCION"/>
        <s v="30212372-EJECUCION"/>
        <s v="30212472-EJECUCION"/>
        <s v="30076568-EJECUCION"/>
        <s v="30212322-EJECUCION"/>
        <s v="30129657-EJECUCION"/>
        <s v="30088011-EJECUCION"/>
        <s v="30130451-EJECUCION"/>
        <s v="30458130-EJECUCION"/>
        <s v="30071843-DISEÑO"/>
        <s v="30128506-EJECUCION"/>
        <s v="30219228-DISEÑO"/>
        <s v="30125834-EJECUCION"/>
        <s v="30073164-EJECUCION"/>
        <s v="30113942-EJECUCION"/>
        <s v="30290372-EJECUCION"/>
        <s v="30085373-EJECUCION"/>
        <s v="30077934-EJECUCION"/>
        <s v="30291172-EJECUCION"/>
        <s v="30465242-EJECUCION"/>
        <s v="30481410-EJECUCION"/>
        <s v="30465244-EJECUCION"/>
        <s v="30074650-EJECUCION"/>
        <s v="30076574-DISEÑO"/>
        <s v="30459473-EJECUCION"/>
        <s v="30076574-EJECUCION"/>
        <s v="30108787-EJECUCION"/>
        <s v="30071020-EJECUCION"/>
        <s v="30103323-EJECUCION"/>
        <s v="30082121-EJECUCION"/>
        <s v="30361522-EJECUCION"/>
        <s v="30420073-EJECUCION"/>
        <s v="30279673-EJECUCION"/>
        <s v="30289473-EJECUCION"/>
        <s v="30361529-DISEÑO"/>
        <s v="30289475-EJECUCION"/>
        <s v="30465403-DISEÑO"/>
        <s v="30422722-EJECUCION"/>
        <s v="30117895-DISEÑO"/>
        <s v="30042711-EJECUCION"/>
        <s v="30428380-EJECUCION"/>
        <s v="30134380-EJECUCION"/>
        <s v="30101366-EJECUCION"/>
        <s v="30446723-EJECUCION"/>
        <s v="30077481-EJECUCION"/>
        <s v="30437683-EJECUCION"/>
        <s v="30396077-DISEÑO"/>
        <s v="30102059-EJECUCION"/>
        <s v="30064230-EJECUCION"/>
        <s v="30106012-EJECUCION"/>
        <s v="30132450-EJECUCION"/>
        <s v="30063734-EJECUCION"/>
        <s v="30361577-EJECUCION"/>
        <s v="30204522-DISEÑO"/>
        <s v="30133450-EJECUCION"/>
        <s v="30094898-EJECUCION"/>
        <s v="30136720-EJECUCION"/>
        <s v="30077182-EJECUCION"/>
        <s v="30125885-EJECUCION"/>
        <s v="30073367-EJECUCION"/>
        <s v="30135967-DISEÑO"/>
        <s v="30133915-EJECUCION"/>
        <s v="30154323-EJECUCION"/>
        <s v="30087486-EJECUCION"/>
        <s v="20144598-3-EJECUCION"/>
        <s v="30137333-EJECUCION"/>
        <s v="30115395-EJECUCION"/>
        <s v="30310824-EJECUCION"/>
        <s v="30390873-DISEÑO"/>
        <s v="30104476-EJECUCION"/>
        <s v="30396578-EJECUCION"/>
        <s v="30094891-EJECUCION"/>
        <s v="30076119-EJECUCION"/>
        <s v="30121787-EJECUCION"/>
        <s v="20140221-EJECUCION"/>
        <s v="30092606-EJECUCION"/>
        <s v="30083781-EJECUCION"/>
        <s v="30234772-EJECUCION"/>
        <s v="30112093-DISEÑO"/>
        <s v="30115252-EJECUCION"/>
        <s v="30210322-EJECUCION"/>
        <s v="30137881-EJECUCION"/>
        <s v="30103434-EJECUCION"/>
        <s v="30062429-EJECUCION"/>
        <s v="30085972-EJECUCION"/>
        <s v="30109898-EJECUCION"/>
        <s v="30310674-EJECUCION"/>
        <s v="30091901-EJECUCION"/>
        <s v="30103279-EJECUCION"/>
        <s v="30079324-EJECUCION"/>
        <s v="30103252-DISEÑO"/>
        <s v="30126522-EJECUCION"/>
        <s v="30131132-EJECUCION"/>
        <s v="30126506-EJECUCION"/>
        <s v="20157700-DISEÑO"/>
        <s v="30131130-EJECUCION"/>
        <s v="30135406-EJECUCION"/>
        <s v="30126487-DISEÑO"/>
        <s v="30115770-EJECUCION"/>
        <s v="30095333-DISEÑO"/>
        <s v="30093309-EJECUCION"/>
        <s v="30135738-EJECUCION"/>
        <s v="30135739-EJECUCION"/>
        <s v="30094005-EJECUCION"/>
        <s v="30134020-EJECUCION"/>
        <s v="30257324-EJECUCION"/>
        <s v="30129912-EJECUCION"/>
        <s v="30134014-EJECUCION"/>
        <s v="30395727-EJECUCION"/>
        <s v="30042613-EJECUCION"/>
        <s v="30365273-EJECUCION"/>
        <s v="30127949-EJECUCION"/>
        <s v="30395772-DISEÑO"/>
        <s v="30051749-EJECUCION"/>
        <s v="30343540-EJECUCION"/>
        <s v="30388222-EJECUCION"/>
        <s v="30135053-DISEÑO"/>
        <s v="30183122-EJECUCION"/>
        <s v="30078798-EJECUCION"/>
        <s v="30090907-EJECUCION"/>
        <s v="30118582-EJECUCION"/>
        <s v="30069919-EJECUCION"/>
        <s v="30472589-EJECUCION"/>
        <s v="30428524-EJECUCION"/>
        <s v="30428525-EJECUCION"/>
        <s v="30135630-EJECUCION"/>
        <s v="30375822-EJECUCION"/>
        <s v="30133125-EJECUCION"/>
        <s v="30083106-EJECUCION"/>
        <s v="30396081-EJECUCION"/>
        <s v="30101055-EJECUCION"/>
        <s v="30396026-EJECUCION"/>
        <s v="30430173-EJECUCION"/>
        <s v="30288528-EJECUCION"/>
        <s v="30185572-EJECUCION"/>
        <s v="30073551-EJECUCION"/>
        <s v="30115878-EJECUCION"/>
        <s v="30086022-EJECUCION"/>
        <s v="30086050-EJECUCION"/>
        <s v="30086757-DISEÑO"/>
        <s v="30103375-DISEÑO"/>
        <s v="30098600-PREFACTIBILIDAD"/>
        <s v="30137137-EJECUCION"/>
        <s v="30310525-EJECUCION"/>
        <s v="30137258-EJECUCION"/>
        <s v="30130843-EJECUCION"/>
        <s v="30130819-EJECUCION"/>
        <s v="30130822-EJECUCION"/>
        <s v="30137134-EJECUCION"/>
        <s v="30135059-EJECUCION"/>
        <s v="30381175-EJECUCION"/>
        <s v="30083335-EJECUCION"/>
        <s v="30371775-DISEÑO"/>
        <s v="30315478-EJECUCION"/>
        <s v="30135078-EJECUCION"/>
        <s v="30339822-EJECUCION"/>
        <s v="30326923-DISEÑO"/>
        <s v="30072812-DISEÑO"/>
        <s v="30072372-EJECUCION"/>
        <s v="30102779-EJECUCION"/>
        <s v="30341678-ESTUDIO BÁSICO"/>
        <s v="30376378-EJECUCION"/>
        <s v="30341776-EJECUCION"/>
        <s v="30036043-EJECUCION"/>
        <s v="30136949-EJECUCION"/>
        <s v="30395825-EJECUCION"/>
        <s v="30277425-EJECUCION"/>
        <s v="30288773-EJECUCION"/>
        <s v="30065600-EJECUCION"/>
        <s v="30459944-EJECUCION"/>
        <s v="30393123-DISEÑO"/>
        <s v="30311772-DISEÑO"/>
        <s v="30338024-DISEÑO"/>
        <s v="30455973-EJECUCION"/>
        <s v="30338523-DISEÑO"/>
        <s v="30116040-DISEÑO"/>
        <s v="30135233-DISEÑO"/>
        <s v="30407832-EJECUCION"/>
        <s v="30115295-EJECUCION"/>
        <s v="30116034-EJECUCION"/>
        <s v="30071449-EJECUCION"/>
        <s v="30082185-EJECUCION"/>
        <s v="30136060-EJECUCION"/>
        <s v="30342673-EJECUCION"/>
        <s v="30342724-EJECUCION"/>
        <s v="30350774-EJECUCION"/>
        <s v="30342727-EJECUCION"/>
        <s v="30342023-EJECUCION"/>
        <s v="30398531-EJECUCION"/>
        <s v="30326872-EJECUCION"/>
        <s v="30337226-EJECUCION"/>
        <s v="30341233-EJECUCION"/>
        <s v="30341275-EJECUCION"/>
        <s v="30341323-EJECUCION"/>
        <s v="30341325-EJECUCION"/>
        <s v="30341329-EJECUCION"/>
        <s v="30341732-EJECUCION"/>
        <s v="30342022-EJECUCION"/>
        <s v="30342073-EJECUCION"/>
        <s v="30345125-EJECUCION"/>
        <s v="30322174-EJECUCION"/>
        <s v="30323022-EJECUCION"/>
        <s v="30428989-EJECUCION"/>
        <s v="30342276-EJECUCION"/>
        <s v="30426980-EJECUCION"/>
        <s v="30398377-EJECUCION"/>
        <s v="30135200-DISEÑO"/>
        <s v="30351932-DISEÑO"/>
        <s v="30136461-DISEÑO"/>
        <s v="30186523-PREFACTIBILIDAD"/>
        <s v="30311722-DISEÑO"/>
        <s v="30447539-EJECUCION"/>
        <s v="30125599-EJECUCION"/>
        <s v="30429222-EJECUCION"/>
        <s v="30415731-EJECUCION"/>
        <s v="30430874-ESTUDIO BÁSICO"/>
        <s v="30460140-EJECUCION"/>
        <s v="30409780-PREFACTIBILIDAD"/>
        <s v="30126075-EJECUCION"/>
        <s v="30469138-ESTUDIO BÁSICO"/>
        <s v="30339322-EJECUCION"/>
        <s v="30126939-EJECUCION"/>
        <s v="30135459-EJECUCION"/>
        <s v="30136317-EJECUCION"/>
        <s v="30136293-EJECUCION"/>
        <s v="30137060-EJECUCION"/>
        <s v="30325327-EJECUCION"/>
        <s v="30342025-EJECUCION"/>
        <s v="30440729-EJECUCION"/>
        <s v="30132159-EJECUCION"/>
        <s v="30130362-EJECUCION"/>
        <s v="30343727-EJECUCION"/>
        <s v="30464733-EJECUCION"/>
        <s v="30378428-EJECUCION"/>
        <s v="30363825-EJECUCION"/>
        <s v="30364279-EJECUCION"/>
        <s v="30405874-EJECUCION"/>
        <s v="30434988-EJECUCION"/>
        <s v="30343724-EJECUCION"/>
        <s v="30378424-EJECUCION"/>
        <s v="30349427-EJECUCION"/>
        <s v="30315872-EJECUCION"/>
        <s v="30433775-EJECUCION"/>
        <s v="30479944-EJECUCION"/>
        <s v="30479137-EJECUCION"/>
        <s v="30461825-EJECUCION"/>
        <s v="30398233-EJECUCION"/>
        <s v="30399283-EJECUCION"/>
        <s v="30341173-EJECUCION"/>
        <s v="30398277-EJECUCION"/>
        <s v="30440727-EJECUCION"/>
        <s v="30440728-EJECUCION"/>
        <s v="30467537-EJECUCION"/>
      </sharedItems>
    </cacheField>
    <cacheField name="MARZO" numFmtId="0">
      <sharedItems containsString="0" containsBlank="1" containsNumber="1" containsInteger="1" minValue="0" maxValue="101517438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2836.482134837963" createdVersion="3" refreshedVersion="3" minRefreshableVersion="3" recordCount="833">
  <cacheSource type="worksheet">
    <worksheetSource ref="A1:AG1048576" sheet="ESTADO DE SITUACION "/>
  </cacheSource>
  <cacheFields count="33">
    <cacheField name="SUBT." numFmtId="0">
      <sharedItems containsBlank="1" containsMixedTypes="1" containsNumber="1" containsInteger="1" minValue="22" maxValue="33"/>
    </cacheField>
    <cacheField name="PRIORIDAD" numFmtId="0">
      <sharedItems containsString="0" containsBlank="1" containsNumber="1" containsInteger="1" minValue="0" maxValue="29"/>
    </cacheField>
    <cacheField name="ESTADO" numFmtId="0">
      <sharedItems containsBlank="1"/>
    </cacheField>
    <cacheField name="SECTOR" numFmtId="0">
      <sharedItems containsBlank="1" count="14">
        <m/>
        <s v="EDUCACIÓN Y CULTURA"/>
        <s v="SALUD"/>
        <s v="TRANSPORTE"/>
        <s v="DEFENSA Y SEGURIDAD"/>
        <s v="INDUSTRIA, COMERCIO, FINANZAS Y TURISMO"/>
        <s v="AGUA POTABLE Y ALCANTARILLADO"/>
        <s v="ENERGÍA"/>
        <s v="MULTISECTORIAL"/>
        <s v="DEPORTE"/>
        <s v="PESCA"/>
        <s v="JUSTICIA"/>
        <s v="SILVOAGROPECUARIO"/>
        <s v="SOCIAL" u="1"/>
      </sharedItems>
    </cacheField>
    <cacheField name="PROVINCIA" numFmtId="0">
      <sharedItems containsBlank="1" count="8">
        <m/>
        <s v="OSORNO"/>
        <s v="LLANQUIHUE"/>
        <s v="CHILOE"/>
        <s v="PALENA"/>
        <s v="REGIONAL"/>
        <s v="FOMENTO"/>
        <s v="REGION X" u="1"/>
      </sharedItems>
    </cacheField>
    <cacheField name="COMUNA" numFmtId="0">
      <sharedItems containsBlank="1"/>
    </cacheField>
    <cacheField name="UNIDAD TECNICA" numFmtId="0">
      <sharedItems containsBlank="1"/>
    </cacheField>
    <cacheField name="ETAPA" numFmtId="0">
      <sharedItems containsBlank="1"/>
    </cacheField>
    <cacheField name="BIP" numFmtId="0">
      <sharedItems containsBlank="1" containsMixedTypes="1" containsNumber="1" containsInteger="1" minValue="20086686" maxValue="30481410"/>
    </cacheField>
    <cacheField name="CONBIP" numFmtId="0">
      <sharedItems containsBlank="1"/>
    </cacheField>
    <cacheField name="NOMBRE DEL PROYECTO" numFmtId="0">
      <sharedItems containsBlank="1"/>
    </cacheField>
    <cacheField name="COSTO" numFmtId="0">
      <sharedItems containsString="0" containsBlank="1" containsNumber="1" containsInteger="1" minValue="12000000" maxValue="323329675559"/>
    </cacheField>
    <cacheField name="COSTO " numFmtId="0">
      <sharedItems containsString="0" containsBlank="1" containsNumber="1" minValue="12000000" maxValue="353519113400.60712"/>
    </cacheField>
    <cacheField name="GASTADO AÑOS ANTERIOS" numFmtId="0">
      <sharedItems containsString="0" containsBlank="1" containsNumber="1" containsInteger="1" minValue="0" maxValue="87977302266"/>
    </cacheField>
    <cacheField name="GASTO AÑOS ANTERIORES" numFmtId="0">
      <sharedItems containsString="0" containsBlank="1" containsNumber="1" containsInteger="1" minValue="0" maxValue="108620300661"/>
    </cacheField>
    <cacheField name="SOLICITADO 2017" numFmtId="0">
      <sharedItems containsString="0" containsBlank="1" containsNumber="1" minValue="0" maxValue="100939394525.60713"/>
    </cacheField>
    <cacheField name="SALDO" numFmtId="0">
      <sharedItems containsString="0" containsBlank="1" containsNumber="1" containsInteger="1" minValue="0" maxValue="140613450540"/>
    </cacheField>
    <cacheField name="SOLICITADO 20172" numFmtId="0">
      <sharedItems containsString="0" containsBlank="1" containsNumber="1" containsInteger="1" minValue="0" maxValue="100728004464"/>
    </cacheField>
    <cacheField name="2018" numFmtId="0">
      <sharedItems containsString="0" containsBlank="1" containsNumber="1" containsInteger="1" minValue="-314529171" maxValue="145116314319"/>
    </cacheField>
    <cacheField name="PPTO FUTURO" numFmtId="0">
      <sharedItems containsBlank="1" containsMixedTypes="1" containsNumber="1" containsInteger="1" minValue="0" maxValue="0"/>
    </cacheField>
    <cacheField name="ENERO" numFmtId="3">
      <sharedItems containsString="0" containsBlank="1" containsNumber="1" containsInteger="1" minValue="0" maxValue="6686876675"/>
    </cacheField>
    <cacheField name="FEBRERO" numFmtId="3">
      <sharedItems containsString="0" containsBlank="1" containsNumber="1" containsInteger="1" minValue="0" maxValue="6044519044"/>
    </cacheField>
    <cacheField name="MARZO" numFmtId="3">
      <sharedItems containsString="0" containsBlank="1" containsNumber="1" containsInteger="1" minValue="0" maxValue="6114731956"/>
    </cacheField>
    <cacheField name="TOTAL PAGADO" numFmtId="3">
      <sharedItems containsString="0" containsBlank="1" containsNumber="1" containsInteger="1" minValue="0" maxValue="18846127675"/>
    </cacheField>
    <cacheField name="SALDO A DICIEMBRE" numFmtId="3">
      <sharedItems containsString="0" containsBlank="1" containsNumber="1" minValue="0" maxValue="82093266850.607132"/>
    </cacheField>
    <cacheField name="SALDO2" numFmtId="0">
      <sharedItems containsString="0" containsBlank="1" containsNumber="1" containsInteger="1" minValue="0" maxValue="143959418214"/>
    </cacheField>
    <cacheField name="SITUACION ACTUAL " numFmtId="0">
      <sharedItems containsBlank="1"/>
    </cacheField>
    <cacheField name="PROVISION" numFmtId="0">
      <sharedItems containsBlank="1" count="11">
        <m/>
        <s v="LIBRE"/>
        <s v="FAR"/>
        <s v="SS"/>
        <s v="ENERGIZACIÓN"/>
        <s v="RSD"/>
        <s v="FIE"/>
        <s v="PIR"/>
        <s v="PV"/>
        <s v="PVP"/>
        <s v="FIC"/>
      </sharedItems>
    </cacheField>
    <cacheField name="RATE 2017" numFmtId="0">
      <sharedItems containsBlank="1"/>
    </cacheField>
    <cacheField name="ACUERDO CORE 2016" numFmtId="0">
      <sharedItems containsBlank="1" containsMixedTypes="1" containsNumber="1" containsInteger="1" minValue="0" maxValue="5"/>
    </cacheField>
    <cacheField name="RATES" numFmtId="0">
      <sharedItems containsBlank="1" containsMixedTypes="1" containsNumber="1" containsInteger="1" minValue="0" maxValue="0"/>
    </cacheField>
    <cacheField name="FECHA RATE" numFmtId="0">
      <sharedItems containsDate="1" containsBlank="1" containsMixedTypes="1" minDate="1899-12-31T00:00:00" maxDate="1900-01-05T06:40:04"/>
    </cacheField>
    <cacheField name="PPTO 2016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uario" refreshedDate="42836.482135879633" createdVersion="1" refreshedVersion="3" recordCount="80">
  <cacheSource type="worksheet">
    <worksheetSource ref="A1:E65536" sheet="GOBIERNO REGIONAL Xa REGION.-F." r:id="rId2"/>
  </cacheSource>
  <cacheFields count="5">
    <cacheField name="CÓDIGO" numFmtId="0">
      <sharedItems containsBlank="1"/>
    </cacheField>
    <cacheField name="bip" numFmtId="0">
      <sharedItems containsBlank="1" count="45">
        <s v="30322174"/>
        <s v="Activida"/>
        <s v="30087497"/>
        <s v="30094891"/>
        <s v="30129273"/>
        <s v="30093309"/>
        <s v="30339322"/>
        <s v="30135233"/>
        <s v="30076119"/>
        <s v="30134906"/>
        <s v="30067012"/>
        <s v="30134380"/>
        <s v="30136060"/>
        <s v="30082121"/>
        <s v="30154323"/>
        <s v="30134020"/>
        <s v="30171924"/>
        <s v="30342673"/>
        <s v="30342773"/>
        <s v="30129384"/>
        <s v="30071449"/>
        <s v="30063734"/>
        <s v="30212372"/>
        <s v="30073551"/>
        <s v="30350774"/>
        <s v="30361522"/>
        <s v="30133125"/>
        <s v="30085373"/>
        <s v="30125599"/>
        <s v="30046830"/>
        <s v="30082185"/>
        <s v="30042613"/>
        <s v="30210322"/>
        <s v="30342724"/>
        <s v="30086022"/>
        <s v="30342727"/>
        <s v="20190549"/>
        <s v="30073164"/>
        <s v="30113942"/>
        <s v="30288773"/>
        <s v="20132784"/>
        <s v="30074650"/>
        <s v="fril"/>
        <s v="30337226"/>
        <m/>
      </sharedItems>
    </cacheField>
    <cacheField name="DENOMINACIÓN" numFmtId="0">
      <sharedItems containsBlank="1" count="60">
        <s v="30322174 Transferencia Subsidio Oper. Sistema Autogeneracion Isla Desertores"/>
        <s v="Actividades Deportivas (Privados)"/>
        <s v="30087497 Reposicion cuartel policial prefectura provincial Osorno"/>
        <s v="30094891 Reposicion Feria Yumbel de Castro."/>
        <s v="30129273 Reposicion Hospederia Hogar de Cristo"/>
        <s v="30093309 Reposicion Liceo Alfredo Barria Curaco de Velez."/>
        <s v="30339322 habilitacion Edificio Egaña 60 Pto Montt."/>
        <s v="30135233 Mejor. Circuito peatonal historico de Palena"/>
        <s v="30076119 Mejoramiento y Ampliacion Gimnasio Municipal de Castro."/>
        <s v="30134906 Reposicion plaza de armas de Purranque"/>
        <s v="30067012 Reposicion parcial liceo las Americas de Entre Lagos."/>
        <s v="30134380 Reposicion posta de salud rural la pasada de Maullin."/>
        <s v="30136060 Construccion defensas fluviales Rio Blanco Chaiten"/>
        <s v="30082121 Construccion plaza anfiteatro y paseo civico Los Muermos"/>
        <s v="30154323 Construccion comunidad terapeutica drogodependientes Llanquihue."/>
        <s v="30134020 Reposicion posta Tehuaco-Quetalco Dalcahue."/>
        <s v="30171924 Reposicion posta rural colonia Ponce, Purranque"/>
        <s v="30342673 Construccion camino ruta W-807 pte negro-pte aquellas Chaiten"/>
        <s v="30342773 Mejor. Ruta V-69 sector Ralun- Cochamo"/>
        <s v="30129384 Construccion centro de referencia y diagnostico medico Osorno."/>
        <s v="30071449 MEJOR. RUTA 7 SECTOR PTO CARDENAS-SANTA LUCIA"/>
        <s v="30063734 Normalizacion Centro de Salud Puerto Varas."/>
        <s v="30212372 Construccion Servicio APR sector rural la Vega Fresia"/>
        <s v="30073551 Reposicion Internado masculino y femenino liceo insular de Achao."/>
        <s v="30350774 Mejoramiento Diversas Calles de la Provincia de Palena"/>
        <s v="30361522 Conservacion 23,85 Km de caminos rurales de Los Muermos."/>
        <s v="30133125 Construccion Estadio Municipal de Quemchi"/>
        <s v="30085373 Reposicion Estadio Municipal de Frutillar"/>
        <s v="30125599 Conservacion dependencias del Gobierno Regional Los Lagos"/>
        <s v="30046830 Reposicion Reten de Carabineros de Cochamo."/>
        <s v="30082185 Mejoramiento plaza de armas de villa santa lucia Chaiten"/>
        <s v="30042613 Normalizacion consultorio rural de Puqueldon"/>
        <s v="30210322 Mejoramiento Estadio Pudeto comuna de Ancud."/>
        <s v="30342724 Conservacion camino basico ruta w-609 etapa 1."/>
        <s v="30086022 Reposicion escuela rural de Llingua"/>
        <s v="30342727 Conservacion periodica camino basico Santa Barbara-Chana rol w-807"/>
        <s v="20190549 Ampliacion y remodelacion consultorio Antonio Varas."/>
        <s v="30073164 Reposicion escuela especial San Agustin Frutillar."/>
        <s v="30113942 Reposicion internado liceo industrial Chileno Aleman Frutillar"/>
        <s v="30288773 Construccion centro tratamiento integral residuos solidos Futaleufu."/>
        <s v="20132784 Construccion Infraestructura Sanitaria Alcantarillado Pilmaiquen"/>
        <s v="30074650 Reposicion Planta de Tratamiento de Aguas Servidas Los Pellines."/>
        <s v="Fondo Regional de iniciativa Local Munic. de Llanquihue"/>
        <s v="Fondo regional de Iniciativa Local Munic. de Calbuco"/>
        <s v="Fondo Regional de Iniciativa Local Munic. de Pto Varas."/>
        <s v="Fondo  Regional de Iniciativa Local Munic. d e Maullin."/>
        <s v="Fondo  Regional de Iniciativa Local Munic. de Curaco de Velez"/>
        <s v="Fondo Regional de Iniciativa Local Munic. de Quinchao"/>
        <s v="Fondo  Regional de Iniciativa Local Munic. de Dalcahue."/>
        <s v="Fondo Regional de Iniciativa Local Munic. de Quemchi."/>
        <s v="Fondo Regional de iniciativa Local Munic. de Palena"/>
        <s v="30337226 Transferencia desarrollo del TIE en territorio Patagonia Verde"/>
        <m/>
        <s v="30154323 Constr. comunidad terapetica drogodependientes prov. Llanquihue" u="1"/>
        <s v="30136060 Construccion defensas Fluviales Rio Blanco Chaiten Sur" u="1"/>
        <s v="30129384 Construccion centro referencia y diagnostico medico Osorno" u="1"/>
        <s v="30134380 Rsposicion posta de salud rural la pasada de Maullin" u="1"/>
        <s v="30134020 Reposicion posta Tehuaco-Quetalco comuna de Dalcahue." u="1"/>
        <s v="30073164 Reposicion escuela especial San agustin de Frutillar" u="1"/>
        <s v="30093309 Reposicion Liceo Alfredo Barria Oyarzun Curaco de Velez" u="1"/>
      </sharedItems>
    </cacheField>
    <cacheField name="CREDITOS" numFmtId="0">
      <sharedItems containsString="0" containsBlank="1" containsNumber="1" containsInteger="1" minValue="670828" maxValue="784143251"/>
    </cacheField>
    <cacheField name="provincia" numFmtId="0">
      <sharedItems containsBlank="1" count="4">
        <m/>
        <s v="llanquihue"/>
        <s v="chiloe"/>
        <s v="pale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5">
  <r>
    <x v="0"/>
    <m/>
  </r>
  <r>
    <x v="0"/>
    <m/>
  </r>
  <r>
    <x v="1"/>
    <n v="6000000"/>
  </r>
  <r>
    <x v="2"/>
    <n v="0"/>
  </r>
  <r>
    <x v="3"/>
    <n v="0"/>
  </r>
  <r>
    <x v="4"/>
    <n v="50000000"/>
  </r>
  <r>
    <x v="5"/>
    <n v="130000000"/>
  </r>
  <r>
    <x v="0"/>
    <n v="186000000"/>
  </r>
  <r>
    <x v="0"/>
    <m/>
  </r>
  <r>
    <x v="0"/>
    <m/>
  </r>
  <r>
    <x v="6"/>
    <n v="0"/>
  </r>
  <r>
    <x v="0"/>
    <n v="0"/>
  </r>
  <r>
    <x v="0"/>
    <m/>
  </r>
  <r>
    <x v="0"/>
    <m/>
  </r>
  <r>
    <x v="7"/>
    <n v="0"/>
  </r>
  <r>
    <x v="8"/>
    <n v="0"/>
  </r>
  <r>
    <x v="9"/>
    <n v="0"/>
  </r>
  <r>
    <x v="10"/>
    <n v="0"/>
  </r>
  <r>
    <x v="0"/>
    <n v="0"/>
  </r>
  <r>
    <x v="0"/>
    <m/>
  </r>
  <r>
    <x v="0"/>
    <n v="186000000"/>
  </r>
  <r>
    <x v="0"/>
    <m/>
  </r>
  <r>
    <x v="0"/>
    <m/>
  </r>
  <r>
    <x v="0"/>
    <m/>
  </r>
  <r>
    <x v="11"/>
    <n v="0"/>
  </r>
  <r>
    <x v="12"/>
    <n v="0"/>
  </r>
  <r>
    <x v="13"/>
    <n v="0"/>
  </r>
  <r>
    <x v="0"/>
    <n v="0"/>
  </r>
  <r>
    <x v="0"/>
    <m/>
  </r>
  <r>
    <x v="0"/>
    <m/>
  </r>
  <r>
    <x v="14"/>
    <n v="0"/>
  </r>
  <r>
    <x v="0"/>
    <n v="0"/>
  </r>
  <r>
    <x v="0"/>
    <m/>
  </r>
  <r>
    <x v="0"/>
    <m/>
  </r>
  <r>
    <x v="15"/>
    <n v="0"/>
  </r>
  <r>
    <x v="16"/>
    <n v="0"/>
  </r>
  <r>
    <x v="17"/>
    <n v="0"/>
  </r>
  <r>
    <x v="0"/>
    <n v="0"/>
  </r>
  <r>
    <x v="0"/>
    <m/>
  </r>
  <r>
    <x v="0"/>
    <n v="0"/>
  </r>
  <r>
    <x v="0"/>
    <m/>
  </r>
  <r>
    <x v="0"/>
    <m/>
  </r>
  <r>
    <x v="0"/>
    <m/>
  </r>
  <r>
    <x v="18"/>
    <n v="0"/>
  </r>
  <r>
    <x v="19"/>
    <n v="281046167"/>
  </r>
  <r>
    <x v="20"/>
    <n v="0"/>
  </r>
  <r>
    <x v="21"/>
    <n v="0"/>
  </r>
  <r>
    <x v="0"/>
    <n v="281046167"/>
  </r>
  <r>
    <x v="0"/>
    <m/>
  </r>
  <r>
    <x v="0"/>
    <m/>
  </r>
  <r>
    <x v="22"/>
    <n v="0"/>
  </r>
  <r>
    <x v="23"/>
    <n v="0"/>
  </r>
  <r>
    <x v="24"/>
    <n v="0"/>
  </r>
  <r>
    <x v="0"/>
    <n v="0"/>
  </r>
  <r>
    <x v="0"/>
    <m/>
  </r>
  <r>
    <x v="0"/>
    <m/>
  </r>
  <r>
    <x v="25"/>
    <n v="0"/>
  </r>
  <r>
    <x v="26"/>
    <n v="0"/>
  </r>
  <r>
    <x v="27"/>
    <n v="0"/>
  </r>
  <r>
    <x v="0"/>
    <n v="0"/>
  </r>
  <r>
    <x v="0"/>
    <m/>
  </r>
  <r>
    <x v="0"/>
    <n v="281046167"/>
  </r>
  <r>
    <x v="0"/>
    <m/>
  </r>
  <r>
    <x v="0"/>
    <m/>
  </r>
  <r>
    <x v="0"/>
    <m/>
  </r>
  <r>
    <x v="28"/>
    <n v="121111111"/>
  </r>
  <r>
    <x v="29"/>
    <n v="0"/>
  </r>
  <r>
    <x v="0"/>
    <n v="121111111"/>
  </r>
  <r>
    <x v="0"/>
    <m/>
  </r>
  <r>
    <x v="0"/>
    <m/>
  </r>
  <r>
    <x v="30"/>
    <n v="0"/>
  </r>
  <r>
    <x v="31"/>
    <n v="0"/>
  </r>
  <r>
    <x v="32"/>
    <n v="0"/>
  </r>
  <r>
    <x v="0"/>
    <n v="0"/>
  </r>
  <r>
    <x v="0"/>
    <m/>
  </r>
  <r>
    <x v="0"/>
    <n v="121111111"/>
  </r>
  <r>
    <x v="0"/>
    <m/>
  </r>
  <r>
    <x v="0"/>
    <m/>
  </r>
  <r>
    <x v="0"/>
    <m/>
  </r>
  <r>
    <x v="33"/>
    <n v="0"/>
  </r>
  <r>
    <x v="34"/>
    <n v="0"/>
  </r>
  <r>
    <x v="0"/>
    <n v="0"/>
  </r>
  <r>
    <x v="0"/>
    <m/>
  </r>
  <r>
    <x v="0"/>
    <m/>
  </r>
  <r>
    <x v="35"/>
    <n v="0"/>
  </r>
  <r>
    <x v="0"/>
    <n v="0"/>
  </r>
  <r>
    <x v="0"/>
    <m/>
  </r>
  <r>
    <x v="0"/>
    <m/>
  </r>
  <r>
    <x v="36"/>
    <n v="0"/>
  </r>
  <r>
    <x v="37"/>
    <n v="0"/>
  </r>
  <r>
    <x v="38"/>
    <n v="0"/>
  </r>
  <r>
    <x v="0"/>
    <n v="0"/>
  </r>
  <r>
    <x v="0"/>
    <m/>
  </r>
  <r>
    <x v="0"/>
    <n v="0"/>
  </r>
  <r>
    <x v="0"/>
    <m/>
  </r>
  <r>
    <x v="0"/>
    <m/>
  </r>
  <r>
    <x v="0"/>
    <m/>
  </r>
  <r>
    <x v="39"/>
    <n v="0"/>
  </r>
  <r>
    <x v="40"/>
    <n v="150000000"/>
  </r>
  <r>
    <x v="41"/>
    <n v="0"/>
  </r>
  <r>
    <x v="42"/>
    <n v="0"/>
  </r>
  <r>
    <x v="0"/>
    <n v="150000000"/>
  </r>
  <r>
    <x v="0"/>
    <m/>
  </r>
  <r>
    <x v="0"/>
    <m/>
  </r>
  <r>
    <x v="43"/>
    <n v="0"/>
  </r>
  <r>
    <x v="44"/>
    <n v="0"/>
  </r>
  <r>
    <x v="0"/>
    <n v="0"/>
  </r>
  <r>
    <x v="0"/>
    <m/>
  </r>
  <r>
    <x v="0"/>
    <m/>
  </r>
  <r>
    <x v="45"/>
    <n v="0"/>
  </r>
  <r>
    <x v="46"/>
    <n v="0"/>
  </r>
  <r>
    <x v="47"/>
    <n v="0"/>
  </r>
  <r>
    <x v="48"/>
    <n v="0"/>
  </r>
  <r>
    <x v="0"/>
    <n v="0"/>
  </r>
  <r>
    <x v="0"/>
    <m/>
  </r>
  <r>
    <x v="0"/>
    <n v="150000000"/>
  </r>
  <r>
    <x v="0"/>
    <m/>
  </r>
  <r>
    <x v="0"/>
    <m/>
  </r>
  <r>
    <x v="0"/>
    <m/>
  </r>
  <r>
    <x v="49"/>
    <n v="20000000"/>
  </r>
  <r>
    <x v="0"/>
    <n v="20000000"/>
  </r>
  <r>
    <x v="0"/>
    <m/>
  </r>
  <r>
    <x v="0"/>
    <m/>
  </r>
  <r>
    <x v="50"/>
    <n v="0"/>
  </r>
  <r>
    <x v="0"/>
    <n v="0"/>
  </r>
  <r>
    <x v="0"/>
    <m/>
  </r>
  <r>
    <x v="0"/>
    <m/>
  </r>
  <r>
    <x v="51"/>
    <n v="0"/>
  </r>
  <r>
    <x v="52"/>
    <n v="0"/>
  </r>
  <r>
    <x v="53"/>
    <n v="0"/>
  </r>
  <r>
    <x v="0"/>
    <n v="0"/>
  </r>
  <r>
    <x v="0"/>
    <m/>
  </r>
  <r>
    <x v="0"/>
    <n v="20000000"/>
  </r>
  <r>
    <x v="0"/>
    <m/>
  </r>
  <r>
    <x v="0"/>
    <m/>
  </r>
  <r>
    <x v="0"/>
    <m/>
  </r>
  <r>
    <x v="54"/>
    <n v="0"/>
  </r>
  <r>
    <x v="55"/>
    <n v="0"/>
  </r>
  <r>
    <x v="56"/>
    <n v="120000000"/>
  </r>
  <r>
    <x v="0"/>
    <n v="120000000"/>
  </r>
  <r>
    <x v="0"/>
    <m/>
  </r>
  <r>
    <x v="0"/>
    <m/>
  </r>
  <r>
    <x v="57"/>
    <n v="0"/>
  </r>
  <r>
    <x v="58"/>
    <n v="0"/>
  </r>
  <r>
    <x v="59"/>
    <m/>
  </r>
  <r>
    <x v="60"/>
    <m/>
  </r>
  <r>
    <x v="61"/>
    <m/>
  </r>
  <r>
    <x v="62"/>
    <m/>
  </r>
  <r>
    <x v="0"/>
    <n v="0"/>
  </r>
  <r>
    <x v="0"/>
    <m/>
  </r>
  <r>
    <x v="0"/>
    <m/>
  </r>
  <r>
    <x v="63"/>
    <n v="0"/>
  </r>
  <r>
    <x v="64"/>
    <m/>
  </r>
  <r>
    <x v="65"/>
    <n v="0"/>
  </r>
  <r>
    <x v="66"/>
    <n v="0"/>
  </r>
  <r>
    <x v="0"/>
    <n v="0"/>
  </r>
  <r>
    <x v="0"/>
    <m/>
  </r>
  <r>
    <x v="0"/>
    <n v="120000000"/>
  </r>
  <r>
    <x v="0"/>
    <m/>
  </r>
  <r>
    <x v="0"/>
    <n v="878157278"/>
  </r>
  <r>
    <x v="0"/>
    <m/>
  </r>
  <r>
    <x v="0"/>
    <m/>
  </r>
  <r>
    <x v="0"/>
    <m/>
  </r>
  <r>
    <x v="67"/>
    <n v="17404953"/>
  </r>
  <r>
    <x v="68"/>
    <n v="0"/>
  </r>
  <r>
    <x v="69"/>
    <n v="48305137"/>
  </r>
  <r>
    <x v="70"/>
    <n v="16078283"/>
  </r>
  <r>
    <x v="71"/>
    <n v="67723498"/>
  </r>
  <r>
    <x v="72"/>
    <n v="58235437"/>
  </r>
  <r>
    <x v="73"/>
    <n v="176304790"/>
  </r>
  <r>
    <x v="74"/>
    <n v="153036679"/>
  </r>
  <r>
    <x v="75"/>
    <n v="52938605"/>
  </r>
  <r>
    <x v="76"/>
    <n v="0"/>
  </r>
  <r>
    <x v="77"/>
    <n v="15047000"/>
  </r>
  <r>
    <x v="0"/>
    <n v="605074382"/>
  </r>
  <r>
    <x v="0"/>
    <m/>
  </r>
  <r>
    <x v="0"/>
    <m/>
  </r>
  <r>
    <x v="78"/>
    <n v="0"/>
  </r>
  <r>
    <x v="79"/>
    <n v="0"/>
  </r>
  <r>
    <x v="80"/>
    <n v="0"/>
  </r>
  <r>
    <x v="81"/>
    <n v="0"/>
  </r>
  <r>
    <x v="82"/>
    <n v="0"/>
  </r>
  <r>
    <x v="83"/>
    <n v="0"/>
  </r>
  <r>
    <x v="84"/>
    <n v="0"/>
  </r>
  <r>
    <x v="0"/>
    <n v="0"/>
  </r>
  <r>
    <x v="0"/>
    <m/>
  </r>
  <r>
    <x v="0"/>
    <m/>
  </r>
  <r>
    <x v="85"/>
    <n v="0"/>
  </r>
  <r>
    <x v="86"/>
    <n v="0"/>
  </r>
  <r>
    <x v="87"/>
    <n v="0"/>
  </r>
  <r>
    <x v="88"/>
    <n v="0"/>
  </r>
  <r>
    <x v="89"/>
    <n v="0"/>
  </r>
  <r>
    <x v="90"/>
    <n v="0"/>
  </r>
  <r>
    <x v="0"/>
    <n v="0"/>
  </r>
  <r>
    <x v="0"/>
    <m/>
  </r>
  <r>
    <x v="0"/>
    <n v="605074382"/>
  </r>
  <r>
    <x v="0"/>
    <m/>
  </r>
  <r>
    <x v="0"/>
    <m/>
  </r>
  <r>
    <x v="0"/>
    <m/>
  </r>
  <r>
    <x v="91"/>
    <n v="0"/>
  </r>
  <r>
    <x v="92"/>
    <n v="0"/>
  </r>
  <r>
    <x v="0"/>
    <n v="0"/>
  </r>
  <r>
    <x v="0"/>
    <m/>
  </r>
  <r>
    <x v="0"/>
    <m/>
  </r>
  <r>
    <x v="93"/>
    <n v="0"/>
  </r>
  <r>
    <x v="94"/>
    <n v="0"/>
  </r>
  <r>
    <x v="95"/>
    <n v="0"/>
  </r>
  <r>
    <x v="0"/>
    <n v="0"/>
  </r>
  <r>
    <x v="0"/>
    <m/>
  </r>
  <r>
    <x v="0"/>
    <n v="0"/>
  </r>
  <r>
    <x v="0"/>
    <m/>
  </r>
  <r>
    <x v="0"/>
    <m/>
  </r>
  <r>
    <x v="0"/>
    <m/>
  </r>
  <r>
    <x v="96"/>
    <n v="50000000"/>
  </r>
  <r>
    <x v="97"/>
    <n v="119756521"/>
  </r>
  <r>
    <x v="98"/>
    <n v="0"/>
  </r>
  <r>
    <x v="0"/>
    <n v="169756521"/>
  </r>
  <r>
    <x v="0"/>
    <m/>
  </r>
  <r>
    <x v="0"/>
    <m/>
  </r>
  <r>
    <x v="99"/>
    <n v="0"/>
  </r>
  <r>
    <x v="100"/>
    <n v="5400000"/>
  </r>
  <r>
    <x v="101"/>
    <n v="0"/>
  </r>
  <r>
    <x v="102"/>
    <n v="0"/>
  </r>
  <r>
    <x v="0"/>
    <n v="5400000"/>
  </r>
  <r>
    <x v="0"/>
    <m/>
  </r>
  <r>
    <x v="0"/>
    <m/>
  </r>
  <r>
    <x v="103"/>
    <n v="0"/>
  </r>
  <r>
    <x v="104"/>
    <n v="0"/>
  </r>
  <r>
    <x v="0"/>
    <n v="0"/>
  </r>
  <r>
    <x v="0"/>
    <m/>
  </r>
  <r>
    <x v="0"/>
    <n v="175156521"/>
  </r>
  <r>
    <x v="0"/>
    <m/>
  </r>
  <r>
    <x v="0"/>
    <m/>
  </r>
  <r>
    <x v="0"/>
    <m/>
  </r>
  <r>
    <x v="105"/>
    <n v="39362774"/>
  </r>
  <r>
    <x v="106"/>
    <n v="0"/>
  </r>
  <r>
    <x v="107"/>
    <n v="0"/>
  </r>
  <r>
    <x v="108"/>
    <n v="0"/>
  </r>
  <r>
    <x v="109"/>
    <n v="0"/>
  </r>
  <r>
    <x v="0"/>
    <n v="39362774"/>
  </r>
  <r>
    <x v="0"/>
    <m/>
  </r>
  <r>
    <x v="0"/>
    <m/>
  </r>
  <r>
    <x v="110"/>
    <n v="21000000"/>
  </r>
  <r>
    <x v="0"/>
    <n v="21000000"/>
  </r>
  <r>
    <x v="0"/>
    <m/>
  </r>
  <r>
    <x v="0"/>
    <m/>
  </r>
  <r>
    <x v="111"/>
    <n v="0"/>
  </r>
  <r>
    <x v="112"/>
    <n v="0"/>
  </r>
  <r>
    <x v="0"/>
    <n v="0"/>
  </r>
  <r>
    <x v="0"/>
    <m/>
  </r>
  <r>
    <x v="0"/>
    <n v="60362774"/>
  </r>
  <r>
    <x v="0"/>
    <m/>
  </r>
  <r>
    <x v="0"/>
    <m/>
  </r>
  <r>
    <x v="0"/>
    <m/>
  </r>
  <r>
    <x v="113"/>
    <n v="0"/>
  </r>
  <r>
    <x v="114"/>
    <n v="0"/>
  </r>
  <r>
    <x v="115"/>
    <n v="0"/>
  </r>
  <r>
    <x v="116"/>
    <n v="0"/>
  </r>
  <r>
    <x v="117"/>
    <n v="0"/>
  </r>
  <r>
    <x v="118"/>
    <n v="58965000"/>
  </r>
  <r>
    <x v="119"/>
    <n v="73989795"/>
  </r>
  <r>
    <x v="120"/>
    <n v="0"/>
  </r>
  <r>
    <x v="0"/>
    <n v="132954795"/>
  </r>
  <r>
    <x v="0"/>
    <m/>
  </r>
  <r>
    <x v="0"/>
    <m/>
  </r>
  <r>
    <x v="121"/>
    <n v="0"/>
  </r>
  <r>
    <x v="122"/>
    <n v="52673000"/>
  </r>
  <r>
    <x v="0"/>
    <n v="52673000"/>
  </r>
  <r>
    <x v="0"/>
    <m/>
  </r>
  <r>
    <x v="0"/>
    <m/>
  </r>
  <r>
    <x v="123"/>
    <n v="0"/>
  </r>
  <r>
    <x v="124"/>
    <n v="0"/>
  </r>
  <r>
    <x v="125"/>
    <n v="0"/>
  </r>
  <r>
    <x v="0"/>
    <n v="0"/>
  </r>
  <r>
    <x v="0"/>
    <m/>
  </r>
  <r>
    <x v="0"/>
    <n v="185627795"/>
  </r>
  <r>
    <x v="0"/>
    <m/>
  </r>
  <r>
    <x v="0"/>
    <m/>
  </r>
  <r>
    <x v="0"/>
    <m/>
  </r>
  <r>
    <x v="126"/>
    <n v="0"/>
  </r>
  <r>
    <x v="127"/>
    <n v="0"/>
  </r>
  <r>
    <x v="0"/>
    <n v="0"/>
  </r>
  <r>
    <x v="0"/>
    <m/>
  </r>
  <r>
    <x v="0"/>
    <m/>
  </r>
  <r>
    <x v="128"/>
    <n v="0"/>
  </r>
  <r>
    <x v="129"/>
    <n v="0"/>
  </r>
  <r>
    <x v="0"/>
    <n v="0"/>
  </r>
  <r>
    <x v="0"/>
    <m/>
  </r>
  <r>
    <x v="0"/>
    <n v="0"/>
  </r>
  <r>
    <x v="0"/>
    <m/>
  </r>
  <r>
    <x v="0"/>
    <m/>
  </r>
  <r>
    <x v="0"/>
    <m/>
  </r>
  <r>
    <x v="130"/>
    <n v="0"/>
  </r>
  <r>
    <x v="131"/>
    <n v="0"/>
  </r>
  <r>
    <x v="132"/>
    <n v="0"/>
  </r>
  <r>
    <x v="133"/>
    <n v="92775183"/>
  </r>
  <r>
    <x v="134"/>
    <n v="44538687"/>
  </r>
  <r>
    <x v="0"/>
    <n v="137313870"/>
  </r>
  <r>
    <x v="0"/>
    <m/>
  </r>
  <r>
    <x v="0"/>
    <m/>
  </r>
  <r>
    <x v="135"/>
    <n v="0"/>
  </r>
  <r>
    <x v="136"/>
    <n v="0"/>
  </r>
  <r>
    <x v="0"/>
    <n v="0"/>
  </r>
  <r>
    <x v="0"/>
    <m/>
  </r>
  <r>
    <x v="0"/>
    <m/>
  </r>
  <r>
    <x v="137"/>
    <n v="0"/>
  </r>
  <r>
    <x v="138"/>
    <n v="0"/>
  </r>
  <r>
    <x v="139"/>
    <n v="0"/>
  </r>
  <r>
    <x v="140"/>
    <n v="0"/>
  </r>
  <r>
    <x v="141"/>
    <n v="0"/>
  </r>
  <r>
    <x v="0"/>
    <n v="0"/>
  </r>
  <r>
    <x v="0"/>
    <m/>
  </r>
  <r>
    <x v="0"/>
    <n v="137313870"/>
  </r>
  <r>
    <x v="0"/>
    <m/>
  </r>
  <r>
    <x v="0"/>
    <m/>
  </r>
  <r>
    <x v="0"/>
    <m/>
  </r>
  <r>
    <x v="142"/>
    <n v="0"/>
  </r>
  <r>
    <x v="143"/>
    <n v="10449747"/>
  </r>
  <r>
    <x v="144"/>
    <n v="0"/>
  </r>
  <r>
    <x v="145"/>
    <n v="69107829"/>
  </r>
  <r>
    <x v="0"/>
    <n v="79557576"/>
  </r>
  <r>
    <x v="0"/>
    <m/>
  </r>
  <r>
    <x v="0"/>
    <m/>
  </r>
  <r>
    <x v="146"/>
    <n v="0"/>
  </r>
  <r>
    <x v="0"/>
    <n v="0"/>
  </r>
  <r>
    <x v="0"/>
    <m/>
  </r>
  <r>
    <x v="0"/>
    <m/>
  </r>
  <r>
    <x v="64"/>
    <m/>
  </r>
  <r>
    <x v="147"/>
    <n v="0"/>
  </r>
  <r>
    <x v="148"/>
    <n v="0"/>
  </r>
  <r>
    <x v="149"/>
    <n v="0"/>
  </r>
  <r>
    <x v="150"/>
    <n v="0"/>
  </r>
  <r>
    <x v="0"/>
    <n v="0"/>
  </r>
  <r>
    <x v="0"/>
    <m/>
  </r>
  <r>
    <x v="0"/>
    <n v="79557576"/>
  </r>
  <r>
    <x v="0"/>
    <m/>
  </r>
  <r>
    <x v="0"/>
    <m/>
  </r>
  <r>
    <x v="0"/>
    <m/>
  </r>
  <r>
    <x v="151"/>
    <n v="0"/>
  </r>
  <r>
    <x v="152"/>
    <n v="0"/>
  </r>
  <r>
    <x v="153"/>
    <n v="0"/>
  </r>
  <r>
    <x v="154"/>
    <n v="59487314"/>
  </r>
  <r>
    <x v="155"/>
    <n v="179333874"/>
  </r>
  <r>
    <x v="0"/>
    <n v="238821188"/>
  </r>
  <r>
    <x v="0"/>
    <m/>
  </r>
  <r>
    <x v="0"/>
    <m/>
  </r>
  <r>
    <x v="156"/>
    <n v="0"/>
  </r>
  <r>
    <x v="157"/>
    <n v="0"/>
  </r>
  <r>
    <x v="158"/>
    <n v="0"/>
  </r>
  <r>
    <x v="159"/>
    <n v="0"/>
  </r>
  <r>
    <x v="0"/>
    <n v="0"/>
  </r>
  <r>
    <x v="0"/>
    <m/>
  </r>
  <r>
    <x v="0"/>
    <m/>
  </r>
  <r>
    <x v="160"/>
    <n v="0"/>
  </r>
  <r>
    <x v="161"/>
    <n v="0"/>
  </r>
  <r>
    <x v="162"/>
    <n v="0"/>
  </r>
  <r>
    <x v="0"/>
    <n v="0"/>
  </r>
  <r>
    <x v="0"/>
    <m/>
  </r>
  <r>
    <x v="0"/>
    <n v="238821188"/>
  </r>
  <r>
    <x v="0"/>
    <m/>
  </r>
  <r>
    <x v="0"/>
    <m/>
  </r>
  <r>
    <x v="0"/>
    <m/>
  </r>
  <r>
    <x v="163"/>
    <n v="0"/>
  </r>
  <r>
    <x v="164"/>
    <n v="40500000"/>
  </r>
  <r>
    <x v="165"/>
    <n v="0"/>
  </r>
  <r>
    <x v="166"/>
    <n v="105189229"/>
  </r>
  <r>
    <x v="167"/>
    <n v="0"/>
  </r>
  <r>
    <x v="168"/>
    <n v="50000000"/>
  </r>
  <r>
    <x v="0"/>
    <n v="195689229"/>
  </r>
  <r>
    <x v="0"/>
    <m/>
  </r>
  <r>
    <x v="0"/>
    <m/>
  </r>
  <r>
    <x v="169"/>
    <n v="0"/>
  </r>
  <r>
    <x v="170"/>
    <n v="0"/>
  </r>
  <r>
    <x v="59"/>
    <m/>
  </r>
  <r>
    <x v="60"/>
    <m/>
  </r>
  <r>
    <x v="61"/>
    <m/>
  </r>
  <r>
    <x v="62"/>
    <m/>
  </r>
  <r>
    <x v="0"/>
    <n v="0"/>
  </r>
  <r>
    <x v="0"/>
    <m/>
  </r>
  <r>
    <x v="0"/>
    <m/>
  </r>
  <r>
    <x v="171"/>
    <n v="0"/>
  </r>
  <r>
    <x v="172"/>
    <n v="0"/>
  </r>
  <r>
    <x v="173"/>
    <n v="0"/>
  </r>
  <r>
    <x v="174"/>
    <n v="0"/>
  </r>
  <r>
    <x v="0"/>
    <n v="0"/>
  </r>
  <r>
    <x v="0"/>
    <m/>
  </r>
  <r>
    <x v="0"/>
    <n v="195689229"/>
  </r>
  <r>
    <x v="0"/>
    <m/>
  </r>
  <r>
    <x v="0"/>
    <n v="1677603335"/>
  </r>
  <r>
    <x v="0"/>
    <m/>
  </r>
  <r>
    <x v="0"/>
    <m/>
  </r>
  <r>
    <x v="0"/>
    <m/>
  </r>
  <r>
    <x v="0"/>
    <m/>
  </r>
  <r>
    <x v="175"/>
    <n v="231200000"/>
  </r>
  <r>
    <x v="176"/>
    <n v="145379730"/>
  </r>
  <r>
    <x v="0"/>
    <n v="376579730"/>
  </r>
  <r>
    <x v="0"/>
    <m/>
  </r>
  <r>
    <x v="0"/>
    <m/>
  </r>
  <r>
    <x v="177"/>
    <n v="0"/>
  </r>
  <r>
    <x v="0"/>
    <n v="0"/>
  </r>
  <r>
    <x v="0"/>
    <m/>
  </r>
  <r>
    <x v="0"/>
    <m/>
  </r>
  <r>
    <x v="178"/>
    <n v="0"/>
  </r>
  <r>
    <x v="179"/>
    <n v="0"/>
  </r>
  <r>
    <x v="0"/>
    <n v="0"/>
  </r>
  <r>
    <x v="0"/>
    <m/>
  </r>
  <r>
    <x v="0"/>
    <n v="376579730"/>
  </r>
  <r>
    <x v="0"/>
    <m/>
  </r>
  <r>
    <x v="0"/>
    <m/>
  </r>
  <r>
    <x v="0"/>
    <m/>
  </r>
  <r>
    <x v="180"/>
    <n v="0"/>
  </r>
  <r>
    <x v="181"/>
    <n v="0"/>
  </r>
  <r>
    <x v="182"/>
    <n v="0"/>
  </r>
  <r>
    <x v="0"/>
    <n v="0"/>
  </r>
  <r>
    <x v="0"/>
    <m/>
  </r>
  <r>
    <x v="0"/>
    <m/>
  </r>
  <r>
    <x v="183"/>
    <n v="7500000"/>
  </r>
  <r>
    <x v="184"/>
    <n v="35000000"/>
  </r>
  <r>
    <x v="185"/>
    <n v="0"/>
  </r>
  <r>
    <x v="186"/>
    <n v="0"/>
  </r>
  <r>
    <x v="0"/>
    <n v="42500000"/>
  </r>
  <r>
    <x v="0"/>
    <m/>
  </r>
  <r>
    <x v="0"/>
    <m/>
  </r>
  <r>
    <x v="187"/>
    <n v="0"/>
  </r>
  <r>
    <x v="188"/>
    <n v="0"/>
  </r>
  <r>
    <x v="189"/>
    <n v="0"/>
  </r>
  <r>
    <x v="0"/>
    <n v="0"/>
  </r>
  <r>
    <x v="0"/>
    <m/>
  </r>
  <r>
    <x v="0"/>
    <n v="42500000"/>
  </r>
  <r>
    <x v="0"/>
    <m/>
  </r>
  <r>
    <x v="0"/>
    <m/>
  </r>
  <r>
    <x v="0"/>
    <m/>
  </r>
  <r>
    <x v="190"/>
    <n v="0"/>
  </r>
  <r>
    <x v="191"/>
    <n v="0"/>
  </r>
  <r>
    <x v="192"/>
    <n v="0"/>
  </r>
  <r>
    <x v="193"/>
    <n v="0"/>
  </r>
  <r>
    <x v="194"/>
    <n v="0"/>
  </r>
  <r>
    <x v="0"/>
    <n v="0"/>
  </r>
  <r>
    <x v="0"/>
    <m/>
  </r>
  <r>
    <x v="0"/>
    <m/>
  </r>
  <r>
    <x v="195"/>
    <n v="0"/>
  </r>
  <r>
    <x v="0"/>
    <n v="0"/>
  </r>
  <r>
    <x v="0"/>
    <m/>
  </r>
  <r>
    <x v="0"/>
    <m/>
  </r>
  <r>
    <x v="196"/>
    <n v="0"/>
  </r>
  <r>
    <x v="197"/>
    <n v="0"/>
  </r>
  <r>
    <x v="198"/>
    <n v="0"/>
  </r>
  <r>
    <x v="199"/>
    <n v="0"/>
  </r>
  <r>
    <x v="200"/>
    <n v="0"/>
  </r>
  <r>
    <x v="201"/>
    <n v="0"/>
  </r>
  <r>
    <x v="0"/>
    <n v="0"/>
  </r>
  <r>
    <x v="0"/>
    <m/>
  </r>
  <r>
    <x v="0"/>
    <n v="0"/>
  </r>
  <r>
    <x v="0"/>
    <m/>
  </r>
  <r>
    <x v="0"/>
    <m/>
  </r>
  <r>
    <x v="0"/>
    <m/>
  </r>
  <r>
    <x v="202"/>
    <n v="49138424"/>
  </r>
  <r>
    <x v="203"/>
    <n v="0"/>
  </r>
  <r>
    <x v="204"/>
    <n v="351629298"/>
  </r>
  <r>
    <x v="0"/>
    <n v="400767722"/>
  </r>
  <r>
    <x v="0"/>
    <m/>
  </r>
  <r>
    <x v="0"/>
    <m/>
  </r>
  <r>
    <x v="205"/>
    <n v="0"/>
  </r>
  <r>
    <x v="206"/>
    <n v="0"/>
  </r>
  <r>
    <x v="0"/>
    <n v="0"/>
  </r>
  <r>
    <x v="0"/>
    <m/>
  </r>
  <r>
    <x v="0"/>
    <n v="400767722"/>
  </r>
  <r>
    <x v="0"/>
    <m/>
  </r>
  <r>
    <x v="0"/>
    <m/>
  </r>
  <r>
    <x v="0"/>
    <m/>
  </r>
  <r>
    <x v="207"/>
    <n v="16465000"/>
  </r>
  <r>
    <x v="208"/>
    <n v="81265435"/>
  </r>
  <r>
    <x v="0"/>
    <n v="97730435"/>
  </r>
  <r>
    <x v="0"/>
    <m/>
  </r>
  <r>
    <x v="0"/>
    <m/>
  </r>
  <r>
    <x v="209"/>
    <n v="0"/>
  </r>
  <r>
    <x v="210"/>
    <n v="25000000"/>
  </r>
  <r>
    <x v="0"/>
    <n v="25000000"/>
  </r>
  <r>
    <x v="0"/>
    <m/>
  </r>
  <r>
    <x v="0"/>
    <m/>
  </r>
  <r>
    <x v="211"/>
    <n v="0"/>
  </r>
  <r>
    <x v="212"/>
    <n v="0"/>
  </r>
  <r>
    <x v="0"/>
    <n v="0"/>
  </r>
  <r>
    <x v="0"/>
    <m/>
  </r>
  <r>
    <x v="0"/>
    <n v="122730435"/>
  </r>
  <r>
    <x v="0"/>
    <m/>
  </r>
  <r>
    <x v="0"/>
    <m/>
  </r>
  <r>
    <x v="0"/>
    <m/>
  </r>
  <r>
    <x v="213"/>
    <n v="201500000"/>
  </r>
  <r>
    <x v="0"/>
    <n v="201500000"/>
  </r>
  <r>
    <x v="0"/>
    <m/>
  </r>
  <r>
    <x v="0"/>
    <m/>
  </r>
  <r>
    <x v="214"/>
    <n v="0"/>
  </r>
  <r>
    <x v="0"/>
    <n v="0"/>
  </r>
  <r>
    <x v="0"/>
    <m/>
  </r>
  <r>
    <x v="0"/>
    <m/>
  </r>
  <r>
    <x v="215"/>
    <n v="0"/>
  </r>
  <r>
    <x v="216"/>
    <n v="0"/>
  </r>
  <r>
    <x v="0"/>
    <n v="0"/>
  </r>
  <r>
    <x v="0"/>
    <m/>
  </r>
  <r>
    <x v="0"/>
    <n v="201500000"/>
  </r>
  <r>
    <x v="0"/>
    <m/>
  </r>
  <r>
    <x v="0"/>
    <m/>
  </r>
  <r>
    <x v="0"/>
    <m/>
  </r>
  <r>
    <x v="217"/>
    <n v="42720000"/>
  </r>
  <r>
    <x v="0"/>
    <n v="42720000"/>
  </r>
  <r>
    <x v="0"/>
    <m/>
  </r>
  <r>
    <x v="0"/>
    <m/>
  </r>
  <r>
    <x v="218"/>
    <n v="54387000"/>
  </r>
  <r>
    <x v="219"/>
    <n v="0"/>
  </r>
  <r>
    <x v="0"/>
    <n v="54387000"/>
  </r>
  <r>
    <x v="0"/>
    <m/>
  </r>
  <r>
    <x v="0"/>
    <m/>
  </r>
  <r>
    <x v="220"/>
    <n v="0"/>
  </r>
  <r>
    <x v="221"/>
    <n v="0"/>
  </r>
  <r>
    <x v="222"/>
    <n v="0"/>
  </r>
  <r>
    <x v="0"/>
    <n v="0"/>
  </r>
  <r>
    <x v="0"/>
    <m/>
  </r>
  <r>
    <x v="0"/>
    <n v="97107000"/>
  </r>
  <r>
    <x v="0"/>
    <m/>
  </r>
  <r>
    <x v="0"/>
    <m/>
  </r>
  <r>
    <x v="0"/>
    <m/>
  </r>
  <r>
    <x v="223"/>
    <n v="0"/>
  </r>
  <r>
    <x v="224"/>
    <n v="150000000"/>
  </r>
  <r>
    <x v="0"/>
    <n v="150000000"/>
  </r>
  <r>
    <x v="0"/>
    <m/>
  </r>
  <r>
    <x v="0"/>
    <m/>
  </r>
  <r>
    <x v="225"/>
    <n v="0"/>
  </r>
  <r>
    <x v="226"/>
    <n v="0"/>
  </r>
  <r>
    <x v="227"/>
    <n v="0"/>
  </r>
  <r>
    <x v="228"/>
    <n v="0"/>
  </r>
  <r>
    <x v="229"/>
    <n v="0"/>
  </r>
  <r>
    <x v="230"/>
    <n v="0"/>
  </r>
  <r>
    <x v="0"/>
    <n v="0"/>
  </r>
  <r>
    <x v="0"/>
    <m/>
  </r>
  <r>
    <x v="0"/>
    <n v="150000000"/>
  </r>
  <r>
    <x v="0"/>
    <m/>
  </r>
  <r>
    <x v="0"/>
    <m/>
  </r>
  <r>
    <x v="0"/>
    <m/>
  </r>
  <r>
    <x v="231"/>
    <n v="200000000"/>
  </r>
  <r>
    <x v="232"/>
    <n v="0"/>
  </r>
  <r>
    <x v="0"/>
    <n v="200000000"/>
  </r>
  <r>
    <x v="0"/>
    <m/>
  </r>
  <r>
    <x v="0"/>
    <m/>
  </r>
  <r>
    <x v="233"/>
    <n v="0"/>
  </r>
  <r>
    <x v="234"/>
    <n v="0"/>
  </r>
  <r>
    <x v="235"/>
    <n v="0"/>
  </r>
  <r>
    <x v="0"/>
    <n v="0"/>
  </r>
  <r>
    <x v="0"/>
    <m/>
  </r>
  <r>
    <x v="0"/>
    <m/>
  </r>
  <r>
    <x v="236"/>
    <n v="0"/>
  </r>
  <r>
    <x v="237"/>
    <n v="0"/>
  </r>
  <r>
    <x v="238"/>
    <n v="0"/>
  </r>
  <r>
    <x v="0"/>
    <n v="0"/>
  </r>
  <r>
    <x v="0"/>
    <m/>
  </r>
  <r>
    <x v="0"/>
    <n v="200000000"/>
  </r>
  <r>
    <x v="0"/>
    <m/>
  </r>
  <r>
    <x v="0"/>
    <m/>
  </r>
  <r>
    <x v="0"/>
    <m/>
  </r>
  <r>
    <x v="239"/>
    <n v="0"/>
  </r>
  <r>
    <x v="240"/>
    <n v="0"/>
  </r>
  <r>
    <x v="0"/>
    <n v="0"/>
  </r>
  <r>
    <x v="0"/>
    <m/>
  </r>
  <r>
    <x v="0"/>
    <m/>
  </r>
  <r>
    <x v="241"/>
    <n v="60500000"/>
  </r>
  <r>
    <x v="242"/>
    <n v="101296386"/>
  </r>
  <r>
    <x v="0"/>
    <n v="161796386"/>
  </r>
  <r>
    <x v="0"/>
    <m/>
  </r>
  <r>
    <x v="0"/>
    <m/>
  </r>
  <r>
    <x v="243"/>
    <n v="0"/>
  </r>
  <r>
    <x v="244"/>
    <n v="0"/>
  </r>
  <r>
    <x v="0"/>
    <n v="0"/>
  </r>
  <r>
    <x v="0"/>
    <m/>
  </r>
  <r>
    <x v="0"/>
    <n v="161796386"/>
  </r>
  <r>
    <x v="0"/>
    <m/>
  </r>
  <r>
    <x v="0"/>
    <m/>
  </r>
  <r>
    <x v="245"/>
    <n v="25000000"/>
  </r>
  <r>
    <x v="246"/>
    <n v="0"/>
  </r>
  <r>
    <x v="247"/>
    <n v="3000000000"/>
  </r>
  <r>
    <x v="0"/>
    <n v="3025000000"/>
  </r>
  <r>
    <x v="0"/>
    <m/>
  </r>
  <r>
    <x v="0"/>
    <m/>
  </r>
  <r>
    <x v="64"/>
    <m/>
  </r>
  <r>
    <x v="64"/>
    <m/>
  </r>
  <r>
    <x v="248"/>
    <n v="0"/>
  </r>
  <r>
    <x v="249"/>
    <n v="0"/>
  </r>
  <r>
    <x v="250"/>
    <n v="0"/>
  </r>
  <r>
    <x v="251"/>
    <n v="0"/>
  </r>
  <r>
    <x v="252"/>
    <n v="0"/>
  </r>
  <r>
    <x v="59"/>
    <m/>
  </r>
  <r>
    <x v="60"/>
    <m/>
  </r>
  <r>
    <x v="61"/>
    <m/>
  </r>
  <r>
    <x v="62"/>
    <m/>
  </r>
  <r>
    <x v="0"/>
    <n v="0"/>
  </r>
  <r>
    <x v="0"/>
    <m/>
  </r>
  <r>
    <x v="0"/>
    <m/>
  </r>
  <r>
    <x v="253"/>
    <n v="0"/>
  </r>
  <r>
    <x v="254"/>
    <n v="0"/>
  </r>
  <r>
    <x v="255"/>
    <n v="0"/>
  </r>
  <r>
    <x v="256"/>
    <n v="0"/>
  </r>
  <r>
    <x v="0"/>
    <n v="0"/>
  </r>
  <r>
    <x v="0"/>
    <m/>
  </r>
  <r>
    <x v="0"/>
    <n v="3025000000"/>
  </r>
  <r>
    <x v="0"/>
    <m/>
  </r>
  <r>
    <x v="0"/>
    <n v="4777981273"/>
  </r>
  <r>
    <x v="0"/>
    <m/>
  </r>
  <r>
    <x v="0"/>
    <m/>
  </r>
  <r>
    <x v="0"/>
    <m/>
  </r>
  <r>
    <x v="257"/>
    <n v="0"/>
  </r>
  <r>
    <x v="0"/>
    <n v="0"/>
  </r>
  <r>
    <x v="0"/>
    <m/>
  </r>
  <r>
    <x v="0"/>
    <m/>
  </r>
  <r>
    <x v="258"/>
    <n v="0"/>
  </r>
  <r>
    <x v="0"/>
    <n v="0"/>
  </r>
  <r>
    <x v="0"/>
    <m/>
  </r>
  <r>
    <x v="0"/>
    <m/>
  </r>
  <r>
    <x v="259"/>
    <n v="0"/>
  </r>
  <r>
    <x v="260"/>
    <n v="0"/>
  </r>
  <r>
    <x v="261"/>
    <n v="0"/>
  </r>
  <r>
    <x v="0"/>
    <n v="0"/>
  </r>
  <r>
    <x v="0"/>
    <m/>
  </r>
  <r>
    <x v="0"/>
    <n v="0"/>
  </r>
  <r>
    <x v="0"/>
    <m/>
  </r>
  <r>
    <x v="0"/>
    <m/>
  </r>
  <r>
    <x v="0"/>
    <m/>
  </r>
  <r>
    <x v="262"/>
    <n v="300000000"/>
  </r>
  <r>
    <x v="0"/>
    <n v="300000000"/>
  </r>
  <r>
    <x v="0"/>
    <m/>
  </r>
  <r>
    <x v="0"/>
    <m/>
  </r>
  <r>
    <x v="263"/>
    <n v="50000000"/>
  </r>
  <r>
    <x v="0"/>
    <n v="50000000"/>
  </r>
  <r>
    <x v="0"/>
    <m/>
  </r>
  <r>
    <x v="0"/>
    <m/>
  </r>
  <r>
    <x v="264"/>
    <n v="0"/>
  </r>
  <r>
    <x v="265"/>
    <n v="0"/>
  </r>
  <r>
    <x v="266"/>
    <n v="0"/>
  </r>
  <r>
    <x v="0"/>
    <n v="0"/>
  </r>
  <r>
    <x v="0"/>
    <m/>
  </r>
  <r>
    <x v="0"/>
    <n v="350000000"/>
  </r>
  <r>
    <x v="0"/>
    <m/>
  </r>
  <r>
    <x v="0"/>
    <m/>
  </r>
  <r>
    <x v="0"/>
    <m/>
  </r>
  <r>
    <x v="267"/>
    <n v="0"/>
  </r>
  <r>
    <x v="268"/>
    <n v="0"/>
  </r>
  <r>
    <x v="0"/>
    <n v="0"/>
  </r>
  <r>
    <x v="0"/>
    <m/>
  </r>
  <r>
    <x v="0"/>
    <m/>
  </r>
  <r>
    <x v="269"/>
    <n v="0"/>
  </r>
  <r>
    <x v="270"/>
    <n v="0"/>
  </r>
  <r>
    <x v="271"/>
    <n v="0"/>
  </r>
  <r>
    <x v="0"/>
    <n v="0"/>
  </r>
  <r>
    <x v="0"/>
    <m/>
  </r>
  <r>
    <x v="0"/>
    <m/>
  </r>
  <r>
    <x v="272"/>
    <n v="0"/>
  </r>
  <r>
    <x v="273"/>
    <n v="0"/>
  </r>
  <r>
    <x v="274"/>
    <n v="0"/>
  </r>
  <r>
    <x v="275"/>
    <n v="0"/>
  </r>
  <r>
    <x v="276"/>
    <n v="0"/>
  </r>
  <r>
    <x v="277"/>
    <n v="0"/>
  </r>
  <r>
    <x v="278"/>
    <n v="0"/>
  </r>
  <r>
    <x v="0"/>
    <n v="0"/>
  </r>
  <r>
    <x v="0"/>
    <m/>
  </r>
  <r>
    <x v="0"/>
    <n v="0"/>
  </r>
  <r>
    <x v="0"/>
    <m/>
  </r>
  <r>
    <x v="0"/>
    <m/>
  </r>
  <r>
    <x v="0"/>
    <m/>
  </r>
  <r>
    <x v="279"/>
    <n v="15000000"/>
  </r>
  <r>
    <x v="280"/>
    <n v="0"/>
  </r>
  <r>
    <x v="0"/>
    <n v="15000000"/>
  </r>
  <r>
    <x v="0"/>
    <m/>
  </r>
  <r>
    <x v="0"/>
    <m/>
  </r>
  <r>
    <x v="281"/>
    <n v="0"/>
  </r>
  <r>
    <x v="282"/>
    <n v="0"/>
  </r>
  <r>
    <x v="0"/>
    <n v="0"/>
  </r>
  <r>
    <x v="0"/>
    <m/>
  </r>
  <r>
    <x v="0"/>
    <m/>
  </r>
  <r>
    <x v="283"/>
    <n v="0"/>
  </r>
  <r>
    <x v="0"/>
    <n v="0"/>
  </r>
  <r>
    <x v="0"/>
    <m/>
  </r>
  <r>
    <x v="0"/>
    <n v="15000000"/>
  </r>
  <r>
    <x v="0"/>
    <m/>
  </r>
  <r>
    <x v="0"/>
    <m/>
  </r>
  <r>
    <x v="0"/>
    <m/>
  </r>
  <r>
    <x v="284"/>
    <n v="1535502000"/>
  </r>
  <r>
    <x v="285"/>
    <n v="85000000"/>
  </r>
  <r>
    <x v="286"/>
    <n v="262500000"/>
  </r>
  <r>
    <x v="287"/>
    <n v="0"/>
  </r>
  <r>
    <x v="288"/>
    <n v="350000000"/>
  </r>
  <r>
    <x v="289"/>
    <n v="70000000"/>
  </r>
  <r>
    <x v="290"/>
    <n v="0"/>
  </r>
  <r>
    <x v="291"/>
    <n v="0"/>
  </r>
  <r>
    <x v="292"/>
    <n v="0"/>
  </r>
  <r>
    <x v="293"/>
    <n v="0"/>
  </r>
  <r>
    <x v="294"/>
    <n v="0"/>
  </r>
  <r>
    <x v="295"/>
    <n v="0"/>
  </r>
  <r>
    <x v="296"/>
    <n v="0"/>
  </r>
  <r>
    <x v="297"/>
    <n v="0"/>
  </r>
  <r>
    <x v="298"/>
    <n v="0"/>
  </r>
  <r>
    <x v="299"/>
    <n v="0"/>
  </r>
  <r>
    <x v="300"/>
    <n v="0"/>
  </r>
  <r>
    <x v="301"/>
    <n v="0"/>
  </r>
  <r>
    <x v="302"/>
    <n v="0"/>
  </r>
  <r>
    <x v="303"/>
    <n v="0"/>
  </r>
  <r>
    <x v="0"/>
    <n v="2303002000"/>
  </r>
  <r>
    <x v="0"/>
    <m/>
  </r>
  <r>
    <x v="0"/>
    <m/>
  </r>
  <r>
    <x v="304"/>
    <n v="0"/>
  </r>
  <r>
    <x v="305"/>
    <n v="0"/>
  </r>
  <r>
    <x v="64"/>
    <m/>
  </r>
  <r>
    <x v="306"/>
    <n v="0"/>
  </r>
  <r>
    <x v="307"/>
    <n v="0"/>
  </r>
  <r>
    <x v="308"/>
    <n v="0"/>
  </r>
  <r>
    <x v="309"/>
    <n v="0"/>
  </r>
  <r>
    <x v="59"/>
    <m/>
  </r>
  <r>
    <x v="60"/>
    <m/>
  </r>
  <r>
    <x v="61"/>
    <m/>
  </r>
  <r>
    <x v="62"/>
    <m/>
  </r>
  <r>
    <x v="0"/>
    <n v="0"/>
  </r>
  <r>
    <x v="0"/>
    <m/>
  </r>
  <r>
    <x v="0"/>
    <m/>
  </r>
  <r>
    <x v="310"/>
    <n v="0"/>
  </r>
  <r>
    <x v="311"/>
    <n v="0"/>
  </r>
  <r>
    <x v="312"/>
    <n v="0"/>
  </r>
  <r>
    <x v="313"/>
    <n v="0"/>
  </r>
  <r>
    <x v="314"/>
    <n v="0"/>
  </r>
  <r>
    <x v="64"/>
    <m/>
  </r>
  <r>
    <x v="315"/>
    <n v="0"/>
  </r>
  <r>
    <x v="0"/>
    <n v="0"/>
  </r>
  <r>
    <x v="0"/>
    <m/>
  </r>
  <r>
    <x v="0"/>
    <n v="2303002000"/>
  </r>
  <r>
    <x v="0"/>
    <m/>
  </r>
  <r>
    <x v="0"/>
    <n v="2668002000"/>
  </r>
  <r>
    <x v="0"/>
    <m/>
  </r>
  <r>
    <x v="0"/>
    <m/>
  </r>
  <r>
    <x v="0"/>
    <m/>
  </r>
  <r>
    <x v="316"/>
    <n v="150000000"/>
  </r>
  <r>
    <x v="317"/>
    <n v="0"/>
  </r>
  <r>
    <x v="0"/>
    <n v="150000000"/>
  </r>
  <r>
    <x v="0"/>
    <m/>
  </r>
  <r>
    <x v="0"/>
    <m/>
  </r>
  <r>
    <x v="318"/>
    <n v="0"/>
  </r>
  <r>
    <x v="319"/>
    <n v="0"/>
  </r>
  <r>
    <x v="64"/>
    <m/>
  </r>
  <r>
    <x v="0"/>
    <n v="0"/>
  </r>
  <r>
    <x v="0"/>
    <m/>
  </r>
  <r>
    <x v="0"/>
    <m/>
  </r>
  <r>
    <x v="320"/>
    <n v="0"/>
  </r>
  <r>
    <x v="321"/>
    <n v="0"/>
  </r>
  <r>
    <x v="322"/>
    <n v="0"/>
  </r>
  <r>
    <x v="323"/>
    <n v="0"/>
  </r>
  <r>
    <x v="324"/>
    <n v="0"/>
  </r>
  <r>
    <x v="0"/>
    <n v="0"/>
  </r>
  <r>
    <x v="0"/>
    <m/>
  </r>
  <r>
    <x v="0"/>
    <n v="150000000"/>
  </r>
  <r>
    <x v="0"/>
    <m/>
  </r>
  <r>
    <x v="0"/>
    <m/>
  </r>
  <r>
    <x v="0"/>
    <m/>
  </r>
  <r>
    <x v="325"/>
    <n v="0"/>
  </r>
  <r>
    <x v="326"/>
    <n v="0"/>
  </r>
  <r>
    <x v="327"/>
    <n v="0"/>
  </r>
  <r>
    <x v="328"/>
    <n v="0"/>
  </r>
  <r>
    <x v="329"/>
    <n v="0"/>
  </r>
  <r>
    <x v="330"/>
    <n v="0"/>
  </r>
  <r>
    <x v="331"/>
    <n v="0"/>
  </r>
  <r>
    <x v="332"/>
    <n v="0"/>
  </r>
  <r>
    <x v="333"/>
    <n v="0"/>
  </r>
  <r>
    <x v="334"/>
    <n v="0"/>
  </r>
  <r>
    <x v="335"/>
    <n v="0"/>
  </r>
  <r>
    <x v="336"/>
    <n v="0"/>
  </r>
  <r>
    <x v="337"/>
    <n v="0"/>
  </r>
  <r>
    <x v="338"/>
    <n v="0"/>
  </r>
  <r>
    <x v="339"/>
    <n v="0"/>
  </r>
  <r>
    <x v="340"/>
    <n v="0"/>
  </r>
  <r>
    <x v="341"/>
    <n v="0"/>
  </r>
  <r>
    <x v="342"/>
    <n v="0"/>
  </r>
  <r>
    <x v="342"/>
    <n v="0"/>
  </r>
  <r>
    <x v="0"/>
    <n v="0"/>
  </r>
  <r>
    <x v="0"/>
    <m/>
  </r>
  <r>
    <x v="0"/>
    <m/>
  </r>
  <r>
    <x v="343"/>
    <n v="0"/>
  </r>
  <r>
    <x v="344"/>
    <n v="0"/>
  </r>
  <r>
    <x v="345"/>
    <n v="0"/>
  </r>
  <r>
    <x v="0"/>
    <n v="0"/>
  </r>
  <r>
    <x v="0"/>
    <m/>
  </r>
  <r>
    <x v="0"/>
    <m/>
  </r>
  <r>
    <x v="0"/>
    <m/>
  </r>
  <r>
    <x v="346"/>
    <n v="0"/>
  </r>
  <r>
    <x v="347"/>
    <n v="0"/>
  </r>
  <r>
    <x v="348"/>
    <n v="0"/>
  </r>
  <r>
    <x v="349"/>
    <n v="0"/>
  </r>
  <r>
    <x v="350"/>
    <n v="0"/>
  </r>
  <r>
    <x v="351"/>
    <n v="0"/>
  </r>
  <r>
    <x v="64"/>
    <m/>
  </r>
  <r>
    <x v="352"/>
    <n v="0"/>
  </r>
  <r>
    <x v="64"/>
    <m/>
  </r>
  <r>
    <x v="64"/>
    <m/>
  </r>
  <r>
    <x v="353"/>
    <n v="0"/>
  </r>
  <r>
    <x v="354"/>
    <n v="0"/>
  </r>
  <r>
    <x v="355"/>
    <n v="0"/>
  </r>
  <r>
    <x v="356"/>
    <n v="0"/>
  </r>
  <r>
    <x v="0"/>
    <n v="0"/>
  </r>
  <r>
    <x v="0"/>
    <m/>
  </r>
  <r>
    <x v="0"/>
    <n v="0"/>
  </r>
  <r>
    <x v="0"/>
    <m/>
  </r>
  <r>
    <x v="0"/>
    <n v="10151743886"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3">
  <r>
    <m/>
    <m/>
    <m/>
    <x v="0"/>
    <x v="0"/>
    <m/>
    <m/>
    <m/>
    <m/>
    <m/>
    <s v="COMUNA DE OSORNO                            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1"/>
    <x v="1"/>
    <s v="OSORNO"/>
    <s v="I. Municipalidad de Osorno"/>
    <s v="EJECUCION"/>
    <n v="20100310"/>
    <s v="20100310-EJECUCION"/>
    <s v="REPOSICION PARCIAL LICEO DE RAHUE"/>
    <n v="2686719764"/>
    <n v="2655595924"/>
    <n v="2602907764"/>
    <n v="2654564924"/>
    <n v="1031000"/>
    <n v="0"/>
    <n v="83812000"/>
    <n v="0"/>
    <n v="0"/>
    <n v="0"/>
    <n v="0"/>
    <n v="0"/>
    <n v="0"/>
    <n v="1031000"/>
    <n v="0"/>
    <s v="EJECUCIÓN"/>
    <x v="1"/>
    <s v="RS"/>
    <s v=""/>
    <s v="RS"/>
    <s v="'29/06/2016"/>
    <s v="si"/>
  </r>
  <r>
    <n v="31"/>
    <n v="0"/>
    <s v="A"/>
    <x v="2"/>
    <x v="1"/>
    <s v="OSORNO"/>
    <s v="Servicio de Salud Osorno"/>
    <s v="DISEÑO"/>
    <n v="30126279"/>
    <s v="30126279-DISEÑO"/>
    <s v="REPOSICION CENTRO COMUNITARIO SALUD MENTAL OSORNO"/>
    <n v="19997986"/>
    <n v="21497985"/>
    <n v="15998388"/>
    <n v="15998388"/>
    <n v="5499597"/>
    <n v="0"/>
    <n v="3999598"/>
    <n v="0"/>
    <n v="0"/>
    <n v="0"/>
    <n v="3999597"/>
    <n v="0"/>
    <n v="3999597"/>
    <n v="1500000"/>
    <n v="0"/>
    <s v="EJECUCIÓN"/>
    <x v="1"/>
    <s v="RS"/>
    <s v=""/>
    <s v="RS"/>
    <s v="'06/01/2016"/>
    <s v="si"/>
  </r>
  <r>
    <n v="31"/>
    <n v="0"/>
    <s v="A"/>
    <x v="3"/>
    <x v="1"/>
    <s v="OSORNO"/>
    <s v="I. Municipalidad de Osorno"/>
    <s v="EJECUCION"/>
    <n v="30134809"/>
    <s v="30134809-EJECUCION"/>
    <s v="CONSERVACION ACERAS SECTOR CENTRO DE OSORNO (C33)"/>
    <n v="607147890"/>
    <n v="608147890"/>
    <n v="547983527"/>
    <n v="548983527"/>
    <n v="59164363"/>
    <n v="0"/>
    <n v="59164363"/>
    <n v="0"/>
    <n v="0"/>
    <n v="0"/>
    <n v="0"/>
    <n v="0"/>
    <n v="0"/>
    <n v="59164363"/>
    <n v="0"/>
    <s v="TERMINADO"/>
    <x v="1"/>
    <s v="RS*"/>
    <s v=""/>
    <m/>
    <n v="2014"/>
    <s v="si"/>
  </r>
  <r>
    <n v="31"/>
    <n v="0"/>
    <s v="A"/>
    <x v="4"/>
    <x v="1"/>
    <s v="OSORNO"/>
    <s v="Gobernacion de Osorno"/>
    <s v="EJECUCION"/>
    <n v="30165522"/>
    <s v="30165522-EJECUCION"/>
    <s v="CONSERVACION Y EQUIP. EDIFI. CIAS. BOMBEROS 4TA Y 5TA , CUARTEL GENERAL (C33)"/>
    <n v="499769000"/>
    <n v="499769000"/>
    <n v="3000000"/>
    <n v="3000000"/>
    <n v="496769000"/>
    <n v="0"/>
    <n v="496769000"/>
    <n v="0"/>
    <n v="0"/>
    <n v="0"/>
    <n v="0"/>
    <n v="0"/>
    <n v="0"/>
    <n v="496769000"/>
    <n v="0"/>
    <s v="EJECUCIÓN"/>
    <x v="1"/>
    <s v="RS*"/>
    <s v=""/>
    <m/>
    <n v="2014"/>
    <s v="si"/>
  </r>
  <r>
    <n v="31"/>
    <n v="8"/>
    <s v="A"/>
    <x v="2"/>
    <x v="1"/>
    <s v="OSORNO"/>
    <s v="I. Municipalidad de Osorno"/>
    <s v="EJECUCION"/>
    <n v="30129384"/>
    <s v="30129384-EJECUCION"/>
    <s v=" CONSTRUCCION CENTRO DE REFERENCIA Y DIAGNOSTICO MEDICO"/>
    <n v="2997446000"/>
    <n v="3391507000"/>
    <n v="336000000"/>
    <n v="219369486"/>
    <n v="2281281001"/>
    <n v="890856513"/>
    <n v="2200000000"/>
    <n v="461446000"/>
    <n v="0"/>
    <n v="74902633"/>
    <n v="0"/>
    <n v="162814492"/>
    <n v="237717125"/>
    <n v="2043563876"/>
    <n v="890856513"/>
    <s v="EJECUCIÓN"/>
    <x v="1"/>
    <s v="RS"/>
    <s v="si"/>
    <s v="RS"/>
    <s v="'17/06/2016"/>
    <s v="si"/>
  </r>
  <r>
    <m/>
    <m/>
    <m/>
    <x v="0"/>
    <x v="0"/>
    <m/>
    <m/>
    <m/>
    <m/>
    <m/>
    <s v="TOTAL INICIATIVAS DE ARRASTRE"/>
    <n v="6811080640"/>
    <n v="7176517799"/>
    <n v="3505889679"/>
    <n v="3441916325"/>
    <n v="2843744961"/>
    <n v="890856513"/>
    <n v="2843744961"/>
    <n v="461446000"/>
    <n v="0"/>
    <n v="74902633"/>
    <n v="3999597"/>
    <n v="162814492"/>
    <n v="241716722"/>
    <n v="2602028239"/>
    <n v="89085651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9"/>
    <s v="P"/>
    <x v="2"/>
    <x v="1"/>
    <s v="OSORNO"/>
    <s v="I. Municipalidad de Osorno"/>
    <s v="EJECUCION"/>
    <n v="30062818"/>
    <s v="30062818-EJECUCION"/>
    <s v=" AMPLIACION CESFAM OVEJERIA"/>
    <n v="3099186000"/>
    <n v="3099186000"/>
    <n v="0"/>
    <n v="0"/>
    <n v="1200000000"/>
    <n v="1899186000"/>
    <n v="1200000000"/>
    <n v="1899186000"/>
    <n v="0"/>
    <n v="0"/>
    <n v="0"/>
    <n v="0"/>
    <n v="0"/>
    <n v="1200000000"/>
    <n v="1899186000"/>
    <s v="ARI"/>
    <x v="1"/>
    <s v="RS"/>
    <s v="si"/>
    <s v="RS"/>
    <s v="'17/06/2016"/>
    <s v="si"/>
  </r>
  <r>
    <m/>
    <m/>
    <m/>
    <x v="0"/>
    <x v="0"/>
    <m/>
    <m/>
    <m/>
    <m/>
    <m/>
    <s v="TOTAL DE INICIATIVAS PUESTA EN MARCHA"/>
    <n v="3099186000"/>
    <n v="3099186000"/>
    <n v="0"/>
    <n v="0"/>
    <n v="1200000000"/>
    <n v="1899186000"/>
    <n v="1200000000"/>
    <n v="1899186000"/>
    <n v="0"/>
    <n v="0"/>
    <n v="0"/>
    <n v="0"/>
    <n v="0"/>
    <n v="1200000000"/>
    <n v="1899186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1"/>
    <s v="N"/>
    <x v="3"/>
    <x v="1"/>
    <s v="OSORNO"/>
    <s v="Servicio de Vivienda y Urbanismo"/>
    <s v="EJECUCION"/>
    <n v="30043744"/>
    <s v="30043744-EJECUCION"/>
    <s v=" MEJORAMIENTO AVENIDA REPUBLICA"/>
    <n v="5406376219"/>
    <n v="5406376219"/>
    <n v="0"/>
    <n v="0"/>
    <n v="200000000"/>
    <n v="5206376219"/>
    <n v="200000000"/>
    <n v="5206376219"/>
    <n v="0"/>
    <n v="0"/>
    <n v="0"/>
    <n v="0"/>
    <n v="0"/>
    <n v="200000000"/>
    <n v="5206376219"/>
    <s v="ARI"/>
    <x v="2"/>
    <s v="SR"/>
    <s v=""/>
    <m/>
    <m/>
    <s v="si"/>
  </r>
  <r>
    <n v="31"/>
    <n v="13"/>
    <s v="N"/>
    <x v="3"/>
    <x v="1"/>
    <s v="OSORNO"/>
    <s v="I. Municipalidad de Osorno"/>
    <s v="EJECUCION"/>
    <n v="30259772"/>
    <s v="30259772-EJECUCION"/>
    <s v=" CONSTRUCCIÓN Y REPOSICIÓN ACERAS POBLACIÓN BERNARDO OHIGGINS"/>
    <n v="103274000"/>
    <n v="103274000"/>
    <n v="0"/>
    <n v="0"/>
    <n v="103274000"/>
    <n v="0"/>
    <n v="103274000"/>
    <n v="0"/>
    <n v="0"/>
    <n v="0"/>
    <n v="0"/>
    <n v="0"/>
    <n v="0"/>
    <n v="103274000"/>
    <n v="0"/>
    <s v="ARI"/>
    <x v="2"/>
    <s v="RS"/>
    <s v=""/>
    <s v="RS"/>
    <s v="'22/09/2016"/>
    <s v="si"/>
  </r>
  <r>
    <n v="31"/>
    <n v="2"/>
    <s v="N"/>
    <x v="2"/>
    <x v="1"/>
    <s v="OSORNO"/>
    <s v="I. Municipalidad de Osorno"/>
    <s v="EJECUCION"/>
    <n v="30087456"/>
    <s v="30087456-EJECUCION"/>
    <s v=" CONSTRUCCION CENTRO DIALIZADOS Y TRASPLANTADOS RENALES"/>
    <n v="607539000"/>
    <n v="607539000"/>
    <n v="0"/>
    <n v="0"/>
    <n v="100000000"/>
    <n v="507539000"/>
    <n v="100000000"/>
    <n v="507539000"/>
    <n v="0"/>
    <n v="0"/>
    <n v="0"/>
    <n v="0"/>
    <n v="0"/>
    <n v="100000000"/>
    <n v="507539000"/>
    <s v="ARI"/>
    <x v="1"/>
    <s v="FI"/>
    <s v=""/>
    <s v="FI"/>
    <s v="'15/07/2016"/>
    <m/>
  </r>
  <r>
    <n v="31"/>
    <n v="3"/>
    <s v="N"/>
    <x v="5"/>
    <x v="1"/>
    <s v="OSORNO"/>
    <s v="I. Municipalidad de Osorno"/>
    <s v="EJECUCION"/>
    <n v="30118247"/>
    <s v="30118247-EJECUCION"/>
    <s v=" CONSTRUCCIÓN FERIA POBLACION MOYANO"/>
    <n v="1566296000"/>
    <n v="1566296000"/>
    <n v="0"/>
    <n v="0"/>
    <n v="100000000"/>
    <n v="1466296000"/>
    <n v="100000000"/>
    <n v="1466296000"/>
    <n v="0"/>
    <n v="0"/>
    <n v="0"/>
    <n v="0"/>
    <n v="0"/>
    <n v="100000000"/>
    <n v="1466296000"/>
    <s v="ARI"/>
    <x v="1"/>
    <s v="OT"/>
    <s v=""/>
    <s v="OT"/>
    <s v="'18/08/2016"/>
    <m/>
  </r>
  <r>
    <m/>
    <m/>
    <m/>
    <x v="0"/>
    <x v="0"/>
    <m/>
    <m/>
    <m/>
    <m/>
    <m/>
    <s v="TOTAL INICIATIVAS NUEVAS"/>
    <n v="7683485219"/>
    <n v="7683485219"/>
    <n v="0"/>
    <n v="0"/>
    <n v="503274000"/>
    <n v="7180211219"/>
    <n v="503274000"/>
    <n v="7180211219"/>
    <n v="0"/>
    <n v="0"/>
    <n v="0"/>
    <n v="0"/>
    <n v="0"/>
    <n v="503274000"/>
    <n v="7180211219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OSORNO"/>
    <n v="17593751859"/>
    <n v="17959189018"/>
    <n v="3505889679"/>
    <n v="3441916325"/>
    <n v="4547018961"/>
    <n v="9970253732"/>
    <n v="4547018961"/>
    <n v="9540843219"/>
    <n v="0"/>
    <n v="74902633"/>
    <n v="3999597"/>
    <n v="162814492"/>
    <n v="241716722"/>
    <n v="4305302239"/>
    <n v="997025373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PUERTO OCTAY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1"/>
    <s v="A"/>
    <x v="6"/>
    <x v="1"/>
    <s v="PUERTO OCTAY"/>
    <s v="I. Municipalidad de Puerto Octay"/>
    <s v="EJECUCION"/>
    <n v="30068581"/>
    <s v="30068581-EJECUCION"/>
    <s v=" INSTALACION SERVICIO DE ALCANTARILLADO DE CASCADA"/>
    <n v="1836998000"/>
    <n v="1836998000"/>
    <n v="1501516000"/>
    <n v="1369473125"/>
    <n v="467524875"/>
    <n v="0"/>
    <n v="335482000"/>
    <n v="0"/>
    <n v="0"/>
    <n v="0"/>
    <n v="0"/>
    <n v="0"/>
    <n v="0"/>
    <n v="467524875"/>
    <n v="0"/>
    <s v="EJECUCIÓN"/>
    <x v="3"/>
    <s v="RE"/>
    <s v=""/>
    <m/>
    <m/>
    <s v="si"/>
  </r>
  <r>
    <n v="31"/>
    <n v="0"/>
    <s v="A"/>
    <x v="2"/>
    <x v="1"/>
    <s v="PUERTO OCTAY"/>
    <s v="Servicio de Salud Osorno"/>
    <s v="EJECUCION"/>
    <n v="30158072"/>
    <s v="30158072-EJECUCION"/>
    <s v="MEJORAMIENTO HOSPITAL DE PTO OCTAY"/>
    <n v="3084791000"/>
    <n v="3257705000"/>
    <n v="0"/>
    <n v="2093000"/>
    <n v="366119170"/>
    <n v="1375130930"/>
    <n v="500000000"/>
    <n v="2584791000"/>
    <n v="0"/>
    <n v="0"/>
    <n v="0"/>
    <n v="0"/>
    <n v="0"/>
    <n v="366119170"/>
    <n v="2889492830"/>
    <s v="EJECUCIÓN"/>
    <x v="1"/>
    <s v="RS"/>
    <s v="si"/>
    <s v="RS"/>
    <s v="'06/07/2016"/>
    <s v="si"/>
  </r>
  <r>
    <n v="31"/>
    <n v="1"/>
    <s v="A"/>
    <x v="6"/>
    <x v="1"/>
    <s v="PUERTO OCTAY"/>
    <s v="I. Municipalidad de Puerto Octay"/>
    <s v="EJECUCION"/>
    <n v="30116956"/>
    <s v="30116956-EJECUCION"/>
    <s v="CONSTRUCCION SISTEMA AGUA POTABLE RURAL SECTOR ISLOTE EL CABRITO, PUERTO OCTAY"/>
    <n v="475092118"/>
    <n v="475092118"/>
    <m/>
    <n v="473254163"/>
    <n v="1837955"/>
    <n v="0"/>
    <n v="0"/>
    <n v="0"/>
    <m/>
    <n v="1568250"/>
    <n v="0"/>
    <n v="0"/>
    <n v="1568250"/>
    <n v="269705"/>
    <n v="0"/>
    <s v="EJECUCIÓN"/>
    <x v="3"/>
    <s v="RS"/>
    <m/>
    <m/>
    <m/>
    <m/>
  </r>
  <r>
    <m/>
    <m/>
    <m/>
    <x v="0"/>
    <x v="0"/>
    <m/>
    <m/>
    <m/>
    <m/>
    <m/>
    <s v="TOTAL INICIATIVAS DE ARRASTRE"/>
    <n v="5396881118"/>
    <n v="5569795118"/>
    <n v="1501516000"/>
    <n v="1844820288"/>
    <n v="835482000"/>
    <n v="1375130930"/>
    <n v="835482000"/>
    <n v="2584791000"/>
    <n v="0"/>
    <n v="1568250"/>
    <n v="0"/>
    <n v="0"/>
    <n v="1568250"/>
    <n v="833913750"/>
    <n v="288949283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8"/>
    <s v="P"/>
    <x v="2"/>
    <x v="1"/>
    <s v="PUERTO OCTAY"/>
    <s v="I. Municipalidad de Puerto Octay"/>
    <s v="DISEÑO"/>
    <n v="30412923"/>
    <s v="30412923-DISEÑO"/>
    <s v=" CONSTRUCCIÓN POSTA SALUD EL PONCHO"/>
    <n v="19780000"/>
    <n v="19780000"/>
    <n v="0"/>
    <n v="0"/>
    <n v="19780000"/>
    <n v="0"/>
    <n v="19780000"/>
    <n v="0"/>
    <n v="0"/>
    <n v="0"/>
    <n v="0"/>
    <n v="0"/>
    <n v="0"/>
    <n v="19780000"/>
    <n v="0"/>
    <s v="ARI"/>
    <x v="1"/>
    <s v="RS"/>
    <s v="si"/>
    <s v="RS"/>
    <s v="'09/12/2015"/>
    <m/>
  </r>
  <r>
    <m/>
    <m/>
    <m/>
    <x v="0"/>
    <x v="0"/>
    <m/>
    <m/>
    <m/>
    <m/>
    <m/>
    <s v="TOTAL DE INICIATIVAS PUESTA EN MARCHA"/>
    <n v="19780000"/>
    <n v="19780000"/>
    <n v="0"/>
    <n v="0"/>
    <n v="19780000"/>
    <n v="0"/>
    <n v="519780000"/>
    <n v="2584791000"/>
    <n v="0"/>
    <n v="0"/>
    <n v="0"/>
    <n v="0"/>
    <n v="0"/>
    <n v="19780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2"/>
    <s v="N"/>
    <x v="3"/>
    <x v="1"/>
    <s v="PUERTO OCTAY"/>
    <s v="I. Municipalidad de Puerto Octay"/>
    <s v="EJECUCION"/>
    <n v="30106786"/>
    <s v="30106786-EJECUCION"/>
    <s v=" CONSTRUCCIÓN CALLE TECHADA VILLA PTO OCTAY"/>
    <n v="911385000"/>
    <n v="911385000"/>
    <n v="0"/>
    <n v="0"/>
    <n v="100000000"/>
    <n v="811385000"/>
    <n v="100000000"/>
    <n v="811385000"/>
    <n v="0"/>
    <n v="0"/>
    <n v="0"/>
    <n v="0"/>
    <n v="0"/>
    <n v="100000000"/>
    <n v="811385000"/>
    <s v="ARI"/>
    <x v="2"/>
    <s v="FI"/>
    <s v=""/>
    <m/>
    <m/>
    <s v="si"/>
  </r>
  <r>
    <n v="31"/>
    <n v="9"/>
    <s v="N"/>
    <x v="7"/>
    <x v="1"/>
    <s v="PUERTO OCTAY"/>
    <s v="I. Municipalidad de Puerto Octay"/>
    <s v="EJECUCION"/>
    <n v="30285474"/>
    <s v="30285474-EJECUCION"/>
    <s v=" NORMALIZACIÓN SUMINISTRO ENERGIA ELECTRICA SECTOR RUPANCO"/>
    <n v="121929000"/>
    <n v="121929000"/>
    <n v="0"/>
    <n v="0"/>
    <n v="121929000"/>
    <n v="0"/>
    <n v="121929000"/>
    <n v="0"/>
    <n v="0"/>
    <n v="0"/>
    <n v="0"/>
    <n v="0"/>
    <n v="0"/>
    <n v="121929000"/>
    <n v="0"/>
    <s v="ARI"/>
    <x v="4"/>
    <s v="RS"/>
    <s v=""/>
    <s v="RS"/>
    <s v="'05/10/2016"/>
    <s v="si"/>
  </r>
  <r>
    <n v="31"/>
    <n v="4"/>
    <s v="N"/>
    <x v="6"/>
    <x v="1"/>
    <s v="PUERTO OCTAY"/>
    <s v="I. Municipalidad de Puerto Octay"/>
    <s v="EJECUCION"/>
    <n v="30116960"/>
    <s v="30116960-EJECUCION"/>
    <s v=" CONSTRUCCIÓN SISTEMA AGUA POTABLE RURAL SECTOR ISLOTE EL PONCHO"/>
    <n v="208316000"/>
    <n v="208316000"/>
    <n v="0"/>
    <n v="0"/>
    <n v="100000000"/>
    <n v="108316000"/>
    <n v="100000000"/>
    <n v="108316000"/>
    <n v="0"/>
    <n v="0"/>
    <n v="0"/>
    <n v="0"/>
    <n v="0"/>
    <n v="100000000"/>
    <n v="108316000"/>
    <s v="ARI"/>
    <x v="3"/>
    <s v="FI"/>
    <s v=""/>
    <m/>
    <m/>
    <s v="si"/>
  </r>
  <r>
    <m/>
    <m/>
    <m/>
    <x v="0"/>
    <x v="0"/>
    <m/>
    <m/>
    <m/>
    <m/>
    <m/>
    <s v="TOTAL INICIATIVAS NUEVAS"/>
    <n v="1241630000"/>
    <n v="1241630000"/>
    <n v="0"/>
    <n v="0"/>
    <n v="321929000"/>
    <n v="919701000"/>
    <n v="321929000"/>
    <n v="919701000"/>
    <n v="0"/>
    <n v="0"/>
    <n v="0"/>
    <n v="0"/>
    <n v="0"/>
    <n v="321929000"/>
    <n v="919701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PUERTO OCTAY"/>
    <n v="6658291118"/>
    <n v="6831205118"/>
    <n v="1501516000"/>
    <n v="1844820288"/>
    <n v="1177191000"/>
    <n v="2294831930"/>
    <n v="1177191000"/>
    <n v="3504492000"/>
    <n v="0"/>
    <n v="1568250"/>
    <n v="0"/>
    <n v="0"/>
    <n v="1568250"/>
    <n v="1175622750"/>
    <n v="380919383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PURRANQUE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29"/>
    <n v="1"/>
    <s v="A"/>
    <x v="8"/>
    <x v="1"/>
    <s v="PURRANQUE"/>
    <s v="I. Municipalidad de Purranque"/>
    <s v="EJECUCION"/>
    <n v="30214373"/>
    <s v="30214373-EJECUCION"/>
    <s v=" REPOSICIONES CAMIONES COMPACTADORES Y ADQUISICION DE CONTENEDORES"/>
    <n v="463146851"/>
    <n v="437111851"/>
    <n v="154215851"/>
    <n v="154215851"/>
    <n v="282896000"/>
    <n v="0"/>
    <n v="308931000"/>
    <n v="0"/>
    <n v="0"/>
    <n v="0"/>
    <n v="0"/>
    <n v="0"/>
    <n v="0"/>
    <n v="282896000"/>
    <n v="0"/>
    <s v="EJECUCIÓN"/>
    <x v="5"/>
    <s v="RS*"/>
    <s v=""/>
    <m/>
    <n v="2015"/>
    <s v="si"/>
  </r>
  <r>
    <n v="31"/>
    <n v="3"/>
    <s v="A"/>
    <x v="8"/>
    <x v="1"/>
    <s v="PURRANQUE"/>
    <s v="I. Municipalidad de Purranque"/>
    <s v="EJECUCION"/>
    <n v="30134906"/>
    <s v="30134906-EJECUCION"/>
    <s v=" REPOSICION PLAZA DE ARMAS CIUDAD DE PURRANQUE"/>
    <n v="1240948000"/>
    <n v="1318385000"/>
    <n v="236911691"/>
    <n v="236911146"/>
    <n v="1081473854"/>
    <n v="0"/>
    <n v="1004036309"/>
    <n v="0"/>
    <n v="0"/>
    <n v="204931337"/>
    <n v="149313844"/>
    <n v="228287329"/>
    <n v="582532510"/>
    <n v="498941344"/>
    <n v="0"/>
    <s v="EJECUCIÓN"/>
    <x v="1"/>
    <s v="RE"/>
    <s v="si"/>
    <s v="RE"/>
    <s v="'26/10/2016"/>
    <s v="si"/>
  </r>
  <r>
    <n v="31"/>
    <n v="6"/>
    <s v="A"/>
    <x v="2"/>
    <x v="1"/>
    <s v="PURRANQUE"/>
    <s v="I. Municipalidad de Purranque"/>
    <s v="DISEÑO"/>
    <n v="30171924"/>
    <s v="30171924-DISEÑO"/>
    <s v=" REPOSICIÓN POSTA SALUD RURAL COLONIA PONCE"/>
    <n v="16859700"/>
    <n v="19746000"/>
    <n v="3500000"/>
    <n v="1046000"/>
    <n v="18700000"/>
    <n v="0"/>
    <n v="13359700"/>
    <n v="0"/>
    <n v="0"/>
    <n v="0"/>
    <n v="0"/>
    <n v="3371940"/>
    <n v="3371940"/>
    <n v="15328060"/>
    <n v="0"/>
    <s v="EJECUCIÓN"/>
    <x v="1"/>
    <s v="RS"/>
    <s v=""/>
    <m/>
    <m/>
    <s v="si"/>
  </r>
  <r>
    <n v="31"/>
    <n v="6"/>
    <s v="A"/>
    <x v="2"/>
    <x v="1"/>
    <s v="PURRANQUE"/>
    <m/>
    <s v="DISEÑO"/>
    <n v="30068433"/>
    <s v="30068433-DISEÑO"/>
    <s v="CONSTRUCCION POSTA RURAL MANQUEMAPUE"/>
    <n v="19411000"/>
    <n v="19411000"/>
    <n v="0"/>
    <n v="12832500"/>
    <n v="6578500"/>
    <n v="0"/>
    <n v="0"/>
    <n v="19411000"/>
    <m/>
    <n v="0"/>
    <n v="0"/>
    <n v="0"/>
    <n v="0"/>
    <n v="6578500"/>
    <n v="0"/>
    <s v="EJECUCIÓN"/>
    <x v="2"/>
    <s v="RS"/>
    <m/>
    <m/>
    <m/>
    <m/>
  </r>
  <r>
    <m/>
    <m/>
    <m/>
    <x v="0"/>
    <x v="0"/>
    <m/>
    <m/>
    <m/>
    <m/>
    <m/>
    <s v="TOTAL INICIATIVAS DE ARRASTRE"/>
    <n v="1740365551"/>
    <n v="1794653851"/>
    <n v="394627542"/>
    <n v="405005497"/>
    <n v="1389648354"/>
    <n v="0"/>
    <n v="1411567130"/>
    <n v="0"/>
    <n v="0"/>
    <n v="204931337"/>
    <n v="149313844"/>
    <n v="231659269"/>
    <n v="585904450"/>
    <n v="803743904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7"/>
    <s v="P"/>
    <x v="2"/>
    <x v="1"/>
    <s v="PURRANQUE"/>
    <s v="I. Municipalidad de Purranque"/>
    <s v="DISEÑO"/>
    <n v="30171875"/>
    <s v="30171875-DISEÑO"/>
    <s v=" REPOSICION POSTA SALUD RURAL COLIGUAL, PURRANQUE"/>
    <n v="19769000"/>
    <n v="19769000"/>
    <n v="0"/>
    <n v="0"/>
    <n v="19769000"/>
    <n v="0"/>
    <n v="19769000"/>
    <n v="0"/>
    <n v="0"/>
    <n v="0"/>
    <n v="0"/>
    <n v="0"/>
    <n v="0"/>
    <n v="19769000"/>
    <n v="0"/>
    <s v="ARI"/>
    <x v="1"/>
    <s v="RS"/>
    <s v=""/>
    <s v="RS"/>
    <s v="'17/03/2016"/>
    <s v="si"/>
  </r>
  <r>
    <n v="31"/>
    <n v="8"/>
    <s v="P"/>
    <x v="2"/>
    <x v="1"/>
    <s v="PURRANQUE"/>
    <s v="I. Municipalidad de Purranque"/>
    <s v="DISEÑO"/>
    <n v="30171923"/>
    <s v="30171923-DISEÑO"/>
    <s v=" REPOSICION POSTA SALUD RURAL HUEYUSCA, PURRANQUE"/>
    <n v="19500000"/>
    <n v="19500000"/>
    <n v="0"/>
    <n v="0"/>
    <n v="19500000"/>
    <n v="0"/>
    <n v="19500000"/>
    <n v="0"/>
    <n v="0"/>
    <n v="0"/>
    <n v="0"/>
    <n v="0"/>
    <n v="0"/>
    <n v="19500000"/>
    <n v="0"/>
    <s v="ARI"/>
    <x v="1"/>
    <s v="RS"/>
    <s v=""/>
    <s v="RS"/>
    <s v="'17/03/2016"/>
    <s v="si"/>
  </r>
  <r>
    <n v="29"/>
    <n v="2"/>
    <s v="P"/>
    <x v="8"/>
    <x v="1"/>
    <s v="PURRANQUE"/>
    <s v="I. Municipalidad de Purranque"/>
    <s v="EJECUCION"/>
    <n v="30211924"/>
    <s v="30211924-EJECUCION"/>
    <s v="REPOSICION CAMIONES Y MOTONIVELADOR PARA LA COMUNA DE PURRANQ"/>
    <n v="464288020"/>
    <n v="464288020"/>
    <n v="0"/>
    <n v="0"/>
    <n v="464288020"/>
    <n v="0"/>
    <n v="464288020"/>
    <n v="0"/>
    <n v="0"/>
    <n v="0"/>
    <n v="0"/>
    <n v="0"/>
    <n v="0"/>
    <n v="464288020"/>
    <n v="0"/>
    <s v="ARI"/>
    <x v="1"/>
    <s v="RS*"/>
    <m/>
    <m/>
    <n v="2015"/>
    <s v="si"/>
  </r>
  <r>
    <m/>
    <m/>
    <m/>
    <x v="0"/>
    <x v="0"/>
    <m/>
    <m/>
    <m/>
    <m/>
    <m/>
    <s v="TOTAL DE INICIATIVAS PUESTA EN MARCHA"/>
    <n v="503557020"/>
    <n v="503557020"/>
    <n v="0"/>
    <n v="0"/>
    <n v="503557020"/>
    <n v="0"/>
    <n v="503557020"/>
    <n v="0"/>
    <n v="0"/>
    <n v="0"/>
    <n v="0"/>
    <n v="0"/>
    <n v="0"/>
    <n v="50355702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5"/>
    <s v="N"/>
    <x v="9"/>
    <x v="1"/>
    <s v="PURRANQUE"/>
    <s v="I. Municipalidad de Purranque"/>
    <s v="EJECUCION"/>
    <n v="30134930"/>
    <s v="30134930-EJECUCION"/>
    <s v=" CONSTRUCCIÓN ESTADIO CORTE ALTO PURRANQUE"/>
    <n v="943582000"/>
    <n v="943582000"/>
    <n v="0"/>
    <n v="0"/>
    <n v="155050077"/>
    <n v="788531923"/>
    <n v="150000000"/>
    <n v="793582000"/>
    <n v="0"/>
    <n v="0"/>
    <n v="0"/>
    <n v="0"/>
    <n v="0"/>
    <n v="155050077"/>
    <n v="788531923"/>
    <s v="ARI"/>
    <x v="1"/>
    <s v="OT"/>
    <s v=""/>
    <m/>
    <m/>
    <s v="si"/>
  </r>
  <r>
    <n v="31"/>
    <n v="10"/>
    <s v="N"/>
    <x v="6"/>
    <x v="1"/>
    <s v="PURRANQUE"/>
    <s v="I. Municipalidad de Purranque"/>
    <s v="EJECUCION"/>
    <n v="30397335"/>
    <s v="30397335-EJECUCION"/>
    <s v=" CONSTRUCCIÓN APR COLONIA PONCE"/>
    <n v="486459000"/>
    <n v="486459000"/>
    <n v="0"/>
    <n v="0"/>
    <n v="166868699"/>
    <n v="319590301"/>
    <n v="150000000"/>
    <n v="336459000"/>
    <n v="0"/>
    <n v="0"/>
    <n v="0"/>
    <n v="0"/>
    <n v="0"/>
    <n v="166868699"/>
    <n v="319590301"/>
    <s v="ARI"/>
    <x v="3"/>
    <s v="FI"/>
    <s v=""/>
    <s v="FI"/>
    <s v="'19/07/2016"/>
    <m/>
  </r>
  <r>
    <n v="31"/>
    <n v="11"/>
    <s v="N"/>
    <x v="8"/>
    <x v="1"/>
    <s v="PURRANQUE"/>
    <s v="I. Municipalidad de Purranque"/>
    <s v="DISEÑO"/>
    <n v="30378229"/>
    <s v="30378229-DISEÑO"/>
    <s v=" CONSTRUCIÓN CENTRO COMUNITARIO DE REAHIBILITACIÓN"/>
    <n v="34000000"/>
    <n v="34000000"/>
    <n v="0"/>
    <n v="0"/>
    <n v="34000000"/>
    <n v="0"/>
    <n v="34000000"/>
    <n v="0"/>
    <n v="0"/>
    <n v="0"/>
    <n v="0"/>
    <n v="0"/>
    <n v="0"/>
    <n v="34000000"/>
    <n v="0"/>
    <s v="ARI"/>
    <x v="1"/>
    <s v="FI"/>
    <s v=""/>
    <m/>
    <m/>
    <m/>
  </r>
  <r>
    <m/>
    <m/>
    <m/>
    <x v="0"/>
    <x v="0"/>
    <m/>
    <m/>
    <m/>
    <m/>
    <m/>
    <s v="TOTAL INICIATIVAS NUEVAS"/>
    <n v="1464041000"/>
    <n v="1464041000"/>
    <n v="0"/>
    <n v="0"/>
    <n v="355918776"/>
    <n v="1108122224"/>
    <n v="334000000"/>
    <n v="1130041000"/>
    <n v="0"/>
    <n v="0"/>
    <n v="0"/>
    <n v="0"/>
    <n v="0"/>
    <n v="355918776"/>
    <n v="110812222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PURRANQUE"/>
    <n v="3707963571"/>
    <n v="3762251871"/>
    <n v="1248085421"/>
    <n v="405005497"/>
    <n v="2249124150"/>
    <n v="1108122224"/>
    <n v="2249124150"/>
    <n v="1130041000"/>
    <n v="0"/>
    <n v="204931337"/>
    <n v="149313844"/>
    <n v="231659269"/>
    <n v="585904450"/>
    <n v="1663219700"/>
    <n v="110812222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PUYEHUE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1"/>
    <s v="A"/>
    <x v="1"/>
    <x v="1"/>
    <s v="PUYEHUE"/>
    <s v="I. Municipalidad de Puyehue"/>
    <s v="EJECUCION"/>
    <n v="30067012"/>
    <s v="30067012-EJECUCION"/>
    <s v=" REPOSICIÓN PARCIAL LICEO LAS AMÉRCIAS DE ENTRE LAGOS"/>
    <n v="2958804000"/>
    <n v="2185047000"/>
    <n v="4545333"/>
    <n v="4545333"/>
    <n v="934336775"/>
    <n v="1246164892"/>
    <n v="1000000000"/>
    <n v="1954258667"/>
    <n v="0"/>
    <n v="0"/>
    <n v="1111111"/>
    <n v="2222222"/>
    <n v="3333333"/>
    <n v="931003442"/>
    <n v="1246164892"/>
    <s v="EJECUCIÓN"/>
    <x v="6"/>
    <s v="RS"/>
    <s v="si"/>
    <s v="RS"/>
    <s v="'18/08/2016"/>
    <s v="si"/>
  </r>
  <r>
    <n v="31"/>
    <n v="2"/>
    <s v="A"/>
    <x v="6"/>
    <x v="1"/>
    <s v="PUYEHUE"/>
    <s v="Servicio de Vivienda y Urbanismo"/>
    <s v="EJECUCION"/>
    <n v="20132784"/>
    <s v="20132784-EJECUCION"/>
    <s v=" CONSTRUCCION INFRAESTRUCTURA SANITARIA ALCANTARILLADO PILMAIQUEN"/>
    <n v="1121998332"/>
    <n v="1101516332"/>
    <n v="335482000"/>
    <n v="249336775"/>
    <n v="852179557"/>
    <n v="0"/>
    <n v="786516332"/>
    <n v="0"/>
    <n v="0"/>
    <n v="166898117"/>
    <n v="128144023"/>
    <n v="129795301"/>
    <n v="424837441"/>
    <n v="427342116"/>
    <n v="0"/>
    <s v="EJECUCIÓN"/>
    <x v="3"/>
    <s v="RS"/>
    <s v=""/>
    <s v="RS"/>
    <s v="'07/01/2016"/>
    <s v="si"/>
  </r>
  <r>
    <m/>
    <m/>
    <m/>
    <x v="0"/>
    <x v="0"/>
    <m/>
    <m/>
    <m/>
    <m/>
    <m/>
    <s v="TOTAL INICIATIVAS DE ARRASTRE"/>
    <n v="4080802332"/>
    <n v="3286563332"/>
    <n v="340027333"/>
    <n v="253882108"/>
    <n v="1786516332"/>
    <n v="1246164892"/>
    <n v="1786516332"/>
    <n v="1954258667"/>
    <n v="0"/>
    <n v="166898117"/>
    <n v="129255134"/>
    <n v="132017523"/>
    <n v="428170774"/>
    <n v="1358345558"/>
    <n v="124616489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3"/>
    <s v="N"/>
    <x v="8"/>
    <x v="1"/>
    <s v="PUYEHUE"/>
    <s v="I. Municipalidad de Puyehue"/>
    <s v="DISEÑO"/>
    <n v="30401324"/>
    <s v="30401324-DISEÑO"/>
    <s v=" CONSTRUCCIÓN CENTRO COMUNITARIO EL COLORADO"/>
    <n v="69501000"/>
    <n v="69501000"/>
    <n v="0"/>
    <n v="0"/>
    <n v="69501000"/>
    <n v="0"/>
    <n v="69501000"/>
    <n v="0"/>
    <n v="0"/>
    <n v="0"/>
    <n v="0"/>
    <n v="0"/>
    <n v="0"/>
    <n v="69501000"/>
    <n v="0"/>
    <s v="ARI"/>
    <x v="1"/>
    <s v="OT"/>
    <s v=""/>
    <s v="OT"/>
    <s v="'09/05/2016"/>
    <s v="si"/>
  </r>
  <r>
    <n v="29"/>
    <n v="8"/>
    <s v="N"/>
    <x v="3"/>
    <x v="1"/>
    <s v="PUYEHUE"/>
    <s v="I. Municipalidad de Puyehue"/>
    <s v="EJECUCION"/>
    <n v="30358323"/>
    <s v="30358323-EJECUCION"/>
    <s v=" REPOSICION RETROEXCAVADORA MANTENCION CAMINOS VECINALES"/>
    <n v="81515000"/>
    <n v="81515000"/>
    <n v="0"/>
    <n v="0"/>
    <n v="81515000"/>
    <n v="0"/>
    <n v="81515000"/>
    <n v="0"/>
    <n v="0"/>
    <n v="0"/>
    <n v="0"/>
    <n v="0"/>
    <n v="0"/>
    <n v="81515000"/>
    <n v="0"/>
    <s v="EJECUCIÓN"/>
    <x v="2"/>
    <s v="RS*"/>
    <s v=""/>
    <m/>
    <s v="2.634/17-05-2016"/>
    <m/>
  </r>
  <r>
    <n v="31"/>
    <n v="4"/>
    <s v="N"/>
    <x v="1"/>
    <x v="1"/>
    <s v="PUYEHUE"/>
    <s v="I. Municipalidad de Puyehue"/>
    <s v="DISEÑO"/>
    <n v="30070314"/>
    <s v="30070314-DISEÑO"/>
    <s v=" REPOSICIÓN ESCUELA NUEVO PORVENIR DE ENTRE LAGOS"/>
    <n v="74546000"/>
    <n v="74546000"/>
    <n v="0"/>
    <n v="0"/>
    <n v="30000000"/>
    <n v="44546000"/>
    <n v="30000000"/>
    <n v="44546000"/>
    <n v="0"/>
    <n v="0"/>
    <n v="0"/>
    <n v="0"/>
    <n v="0"/>
    <n v="30000000"/>
    <n v="44546000"/>
    <s v="ARI"/>
    <x v="6"/>
    <s v="OT"/>
    <s v=""/>
    <s v="OT"/>
    <s v="'30/05/2016"/>
    <m/>
  </r>
  <r>
    <m/>
    <m/>
    <m/>
    <x v="0"/>
    <x v="0"/>
    <m/>
    <m/>
    <m/>
    <m/>
    <m/>
    <s v="TOTAL INICIATIVAS NUEVAS"/>
    <n v="225562000"/>
    <n v="225562000"/>
    <n v="0"/>
    <n v="0"/>
    <n v="181016000"/>
    <n v="44546000"/>
    <n v="181016000"/>
    <n v="44546000"/>
    <n v="0"/>
    <n v="0"/>
    <n v="0"/>
    <n v="0"/>
    <n v="0"/>
    <n v="181016000"/>
    <n v="44546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PUYEHUE"/>
    <n v="4306364332"/>
    <n v="3512125332"/>
    <n v="340027333"/>
    <n v="253882108"/>
    <n v="1967532332"/>
    <n v="1290710892"/>
    <n v="1967532332"/>
    <n v="1998804667"/>
    <n v="0"/>
    <n v="166898117"/>
    <n v="129255134"/>
    <n v="132017523"/>
    <n v="428170774"/>
    <n v="1539361558"/>
    <n v="129071089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RIO NEGR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1"/>
    <s v="A"/>
    <x v="1"/>
    <x v="1"/>
    <s v="RÍO NEGRO"/>
    <s v="Dirección de Arquitectura"/>
    <s v="DISEÑO"/>
    <n v="30088194"/>
    <s v="30088194-DISEÑO"/>
    <s v=" REPOSICIÓN ESCUELA ANDREW JACKSON Y RÍO NEGRO"/>
    <n v="135136000"/>
    <n v="135135324"/>
    <n v="25667865"/>
    <n v="32463865"/>
    <n v="102671459"/>
    <n v="0"/>
    <n v="109468135"/>
    <n v="0"/>
    <n v="0"/>
    <n v="0"/>
    <n v="0"/>
    <n v="0"/>
    <n v="0"/>
    <n v="102671459"/>
    <n v="0"/>
    <s v="EJECUCIÓN"/>
    <x v="6"/>
    <s v="RS"/>
    <s v=""/>
    <s v="RS"/>
    <s v="'19/07/2016"/>
    <s v="si"/>
  </r>
  <r>
    <n v="31"/>
    <m/>
    <s v="A"/>
    <x v="6"/>
    <x v="1"/>
    <s v="RÍO NEGRO"/>
    <m/>
    <s v="EJECUCION"/>
    <n v="30095480"/>
    <s v="30095480-EJECUCION"/>
    <s v="CONSTRUCCION AGUA POTABLE RURAL MILLANTUE-HUELLELHUE-PUTRIHUE-RIO BLANCO, RIO NEGRO"/>
    <n v="987390835"/>
    <n v="987390835"/>
    <n v="0"/>
    <n v="953589363"/>
    <n v="33801472"/>
    <n v="0"/>
    <n v="0"/>
    <n v="987390835"/>
    <m/>
    <n v="0"/>
    <n v="0"/>
    <n v="0"/>
    <n v="0"/>
    <n v="33801472"/>
    <n v="0"/>
    <s v="EJECUCIÓN"/>
    <x v="7"/>
    <s v="RS"/>
    <m/>
    <m/>
    <m/>
    <m/>
  </r>
  <r>
    <m/>
    <m/>
    <m/>
    <x v="0"/>
    <x v="0"/>
    <m/>
    <m/>
    <m/>
    <m/>
    <m/>
    <s v="TOTAL INICIATIVAS DE ARRASTRE"/>
    <n v="1122526835"/>
    <n v="1122526159"/>
    <n v="25667865"/>
    <n v="986053228"/>
    <n v="136472931"/>
    <n v="0"/>
    <n v="109468135"/>
    <n v="987390835"/>
    <e v="#REF!"/>
    <n v="0"/>
    <n v="0"/>
    <n v="0"/>
    <n v="0"/>
    <n v="136472931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0"/>
    <s v="A"/>
    <x v="2"/>
    <x v="1"/>
    <s v="RÍO NEGRO"/>
    <s v="Servicio de Salud Osorno"/>
    <s v="EJECUCION"/>
    <n v="30126943"/>
    <s v="30126943-EJECUCION"/>
    <s v="MEJORAMIENTO HOSPITAL DE RIO NEGRO"/>
    <n v="3086914000"/>
    <n v="3242559000"/>
    <n v="0"/>
    <n v="2092000"/>
    <n v="500000000"/>
    <n v="1099735000"/>
    <n v="500000000"/>
    <n v="2586914000"/>
    <n v="0"/>
    <n v="0"/>
    <n v="0"/>
    <n v="0"/>
    <n v="0"/>
    <n v="500000000"/>
    <n v="2740467000"/>
    <s v="EJECUCIÓN"/>
    <x v="1"/>
    <s v="RS"/>
    <s v="si"/>
    <s v="RS"/>
    <s v="'06/07/2016"/>
    <s v="si"/>
  </r>
  <r>
    <m/>
    <m/>
    <m/>
    <x v="0"/>
    <x v="0"/>
    <m/>
    <m/>
    <m/>
    <m/>
    <m/>
    <s v="TOTAL DE INICIATIVAS PUESTA EN MARCHA"/>
    <n v="3086914000"/>
    <n v="3242559000"/>
    <n v="0"/>
    <n v="2092000"/>
    <n v="500000000"/>
    <n v="1099735000"/>
    <n v="500000000"/>
    <n v="2586914000"/>
    <e v="#REF!"/>
    <n v="0"/>
    <n v="0"/>
    <n v="0"/>
    <n v="0"/>
    <n v="500000000"/>
    <n v="2740467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2"/>
    <s v="N"/>
    <x v="2"/>
    <x v="1"/>
    <s v="RÍO NEGRO"/>
    <s v="I. Municipalidad de Rio Negro"/>
    <s v="EJECUCION"/>
    <n v="30280673"/>
    <s v="30280673-EJECUCION"/>
    <s v=" CONSTRUCCIÓN POSTA CHAN CHAN"/>
    <n v="350000000"/>
    <n v="350000000"/>
    <n v="0"/>
    <n v="0"/>
    <n v="122995204"/>
    <n v="227004796"/>
    <n v="150000000"/>
    <n v="200000000"/>
    <n v="0"/>
    <n v="0"/>
    <n v="0"/>
    <n v="0"/>
    <n v="0"/>
    <n v="122995204"/>
    <n v="227004796"/>
    <s v="ARI"/>
    <x v="1"/>
    <s v="FI"/>
    <s v=""/>
    <m/>
    <m/>
    <s v="si"/>
  </r>
  <r>
    <n v="31"/>
    <n v="3"/>
    <s v="N"/>
    <x v="8"/>
    <x v="1"/>
    <s v="RÍO NEGRO"/>
    <s v="I. Municipalidad de Rio Negro"/>
    <s v="DISEÑO"/>
    <n v="30102226"/>
    <s v="30102226-DISEÑO"/>
    <s v=" REPOSICIÓN EDIFICIO CONSISTORIAL"/>
    <n v="150000000"/>
    <n v="150000000"/>
    <n v="0"/>
    <n v="0"/>
    <n v="50000000"/>
    <n v="100000000"/>
    <n v="50000000"/>
    <n v="100000000"/>
    <n v="0"/>
    <n v="0"/>
    <n v="0"/>
    <n v="0"/>
    <n v="0"/>
    <n v="50000000"/>
    <n v="100000000"/>
    <s v="ARI"/>
    <x v="1"/>
    <s v="FI"/>
    <s v=""/>
    <m/>
    <m/>
    <s v="si"/>
  </r>
  <r>
    <n v="31"/>
    <n v="4"/>
    <s v="N"/>
    <x v="9"/>
    <x v="1"/>
    <s v="RÍO NEGRO"/>
    <s v="I. Municipalidad de Rio Negro"/>
    <s v="EJECUCION"/>
    <n v="30102235"/>
    <s v="30102235-EJECUCION"/>
    <s v=" CONSERVACIÓN GIMNASIO FISCAL"/>
    <n v="310000000"/>
    <n v="310000000"/>
    <n v="0"/>
    <n v="0"/>
    <n v="50000000"/>
    <n v="260000000"/>
    <n v="50000000"/>
    <n v="260000000"/>
    <n v="0"/>
    <n v="0"/>
    <n v="0"/>
    <n v="0"/>
    <n v="0"/>
    <n v="50000000"/>
    <n v="260000000"/>
    <s v="ARI"/>
    <x v="1"/>
    <s v="FI"/>
    <s v=""/>
    <m/>
    <m/>
    <s v="si"/>
  </r>
  <r>
    <m/>
    <m/>
    <m/>
    <x v="0"/>
    <x v="0"/>
    <m/>
    <m/>
    <m/>
    <m/>
    <m/>
    <s v="TOTAL INICIATIVAS NUEVAS"/>
    <n v="810000000"/>
    <n v="810000000"/>
    <n v="0"/>
    <n v="0"/>
    <n v="222995204"/>
    <n v="587004796"/>
    <n v="250000000"/>
    <n v="560000000"/>
    <n v="0"/>
    <n v="0"/>
    <n v="0"/>
    <n v="0"/>
    <n v="0"/>
    <n v="222995204"/>
    <n v="587004796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RIO NEGRO"/>
    <n v="5019440835"/>
    <n v="5175085159"/>
    <n v="25667865"/>
    <n v="988145228"/>
    <n v="859468135"/>
    <n v="1686739796"/>
    <n v="859468135"/>
    <n v="3146914000"/>
    <e v="#REF!"/>
    <n v="0"/>
    <n v="0"/>
    <n v="0"/>
    <n v="0"/>
    <n v="859468135"/>
    <n v="3327471796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SAN JUAN DE LA COSTA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2"/>
    <x v="1"/>
    <s v="SAN JUAN DE LA COSTA"/>
    <s v="I. Municipalidad de San Juan de la Costa"/>
    <s v="EJECUCION"/>
    <n v="30071876"/>
    <s v="30071876-EJECUCION"/>
    <s v="CONSTRUCCION POSTA DE SALUD RURAL CHAMILCO, SAN JUAN DE LA COSTA"/>
    <n v="439345361"/>
    <n v="424283361"/>
    <n v="424283361"/>
    <n v="414240291"/>
    <n v="10043070"/>
    <n v="0"/>
    <n v="15062000"/>
    <n v="0"/>
    <m/>
    <n v="0"/>
    <n v="10043070"/>
    <n v="0"/>
    <n v="10043070"/>
    <n v="0"/>
    <n v="0"/>
    <s v="TERMINADO"/>
    <x v="1"/>
    <s v="RS"/>
    <m/>
    <m/>
    <m/>
    <m/>
  </r>
  <r>
    <n v="31"/>
    <n v="1"/>
    <s v="A"/>
    <x v="1"/>
    <x v="1"/>
    <s v="SAN JUAN DE LA COSTA"/>
    <s v="I. Municipalidad de San Juan de la Costa"/>
    <s v="EJECUCION"/>
    <n v="30110580"/>
    <s v="30110580-EJECUCION"/>
    <s v=" REPOSICION LICEO INTERNADO ANTULAFKEN PUAUCHO"/>
    <n v="1378829000"/>
    <n v="2693960520"/>
    <n v="6233000"/>
    <n v="47819520"/>
    <n v="913228930"/>
    <n v="1707034070"/>
    <n v="900000000"/>
    <n v="472596000"/>
    <n v="0"/>
    <n v="0"/>
    <n v="0"/>
    <n v="0"/>
    <n v="0"/>
    <n v="913228930"/>
    <n v="1732912070"/>
    <s v="EJECUCIÓN"/>
    <x v="6"/>
    <s v="RS"/>
    <s v=""/>
    <s v="RS"/>
    <s v="'07/01/2016"/>
    <s v="si"/>
  </r>
  <r>
    <n v="31"/>
    <m/>
    <s v="A"/>
    <x v="2"/>
    <x v="1"/>
    <s v="SAN JUAN DE LA COSTA"/>
    <s v="I. Municipalidad de San Juan de la Costa"/>
    <s v="EJECUCION"/>
    <n v="30135939"/>
    <s v="30135939-EJECUCION"/>
    <s v="CONSTRUCCION POSTA SALUD RURAL LA PIEDRA"/>
    <m/>
    <n v="437462687"/>
    <m/>
    <n v="420588687"/>
    <n v="16874000"/>
    <m/>
    <m/>
    <m/>
    <m/>
    <n v="0"/>
    <n v="0"/>
    <n v="0"/>
    <n v="0"/>
    <n v="16874000"/>
    <n v="0"/>
    <s v="TERMINADO"/>
    <x v="2"/>
    <s v="RS"/>
    <m/>
    <m/>
    <m/>
    <m/>
  </r>
  <r>
    <n v="31"/>
    <m/>
    <s v="A"/>
    <x v="9"/>
    <x v="1"/>
    <s v="SAN JUAN DE LA COSTA"/>
    <s v="I. Municipalidad de San Juan de la Costa"/>
    <s v="EJECUCION"/>
    <n v="30269724"/>
    <s v="30269724-EJECUCION"/>
    <s v="CONSTRUCCION CANCHA SINTETICA Y ESTADIO MUNICIPAL DE PUAUCHO SAN JUAN DE LA COSTA"/>
    <m/>
    <n v="1147040824"/>
    <m/>
    <n v="1138036824"/>
    <n v="9004000"/>
    <m/>
    <m/>
    <m/>
    <m/>
    <n v="0"/>
    <n v="0"/>
    <n v="0"/>
    <n v="0"/>
    <n v="9004000"/>
    <n v="0"/>
    <s v="TERMINADO"/>
    <x v="2"/>
    <s v="RS"/>
    <m/>
    <m/>
    <m/>
    <m/>
  </r>
  <r>
    <m/>
    <m/>
    <m/>
    <x v="0"/>
    <x v="0"/>
    <m/>
    <m/>
    <m/>
    <m/>
    <m/>
    <s v="TOTAL INICIATIVAS DE ARRASTRE"/>
    <n v="1818174361"/>
    <n v="4702747392"/>
    <n v="430516361"/>
    <n v="2020685322"/>
    <n v="949150000"/>
    <n v="1707034070"/>
    <n v="915062000"/>
    <n v="472596000"/>
    <n v="0"/>
    <n v="0"/>
    <n v="10043070"/>
    <n v="0"/>
    <n v="10043070"/>
    <n v="939106930"/>
    <n v="173291207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n v="0"/>
    <s v="P"/>
    <x v="8"/>
    <x v="1"/>
    <s v="SAN JUAN DE LA COSTA"/>
    <s v="I. Municipalidad de San Juan de la Costa"/>
    <s v="EJECUCION"/>
    <n v="30350274"/>
    <s v="30350274-EJECUCION"/>
    <s v="ADQUISICIÓN MAQUINARIA OFICINA CAMINO PUERTO"/>
    <n v="589404000"/>
    <n v="589404000"/>
    <n v="0"/>
    <n v="0"/>
    <n v="589404000"/>
    <n v="0"/>
    <n v="589404000"/>
    <n v="0"/>
    <n v="0"/>
    <n v="0"/>
    <n v="0"/>
    <n v="0"/>
    <n v="0"/>
    <n v="589404000"/>
    <n v="0"/>
    <s v="REQUERIMIENTO"/>
    <x v="1"/>
    <s v="RS*"/>
    <s v="si"/>
    <m/>
    <s v="3.983/15-09-2016"/>
    <m/>
  </r>
  <r>
    <n v="31"/>
    <n v="4"/>
    <s v="P"/>
    <x v="7"/>
    <x v="1"/>
    <s v="SAN JUAN DE LA COSTA"/>
    <s v="I. Municipalidad de San Juan de la Costa"/>
    <s v="EJECUCION"/>
    <n v="30124378"/>
    <s v="30124378-EJECUCION"/>
    <s v=" HABILITACION SUMINISTRO E E LAFQUENMAPU COMPLEMENTARIO"/>
    <n v="134834000"/>
    <n v="134834000"/>
    <n v="0"/>
    <n v="0"/>
    <n v="134834000"/>
    <n v="0"/>
    <n v="134834000"/>
    <n v="0"/>
    <n v="0"/>
    <n v="0"/>
    <n v="0"/>
    <n v="0"/>
    <n v="0"/>
    <n v="134834000"/>
    <n v="0"/>
    <s v="ARI"/>
    <x v="4"/>
    <s v="RS"/>
    <n v="1"/>
    <s v="RS"/>
    <s v="'11/12/2015"/>
    <s v="si"/>
  </r>
  <r>
    <m/>
    <m/>
    <m/>
    <x v="0"/>
    <x v="0"/>
    <m/>
    <m/>
    <m/>
    <m/>
    <m/>
    <s v="TOTAL DE INICIATIVAS PUESTA EN MARCHA"/>
    <n v="724238000"/>
    <n v="724238000"/>
    <n v="0"/>
    <n v="0"/>
    <n v="724238000"/>
    <n v="0"/>
    <n v="724238000"/>
    <n v="0"/>
    <n v="0"/>
    <n v="0"/>
    <n v="0"/>
    <n v="0"/>
    <n v="0"/>
    <n v="724238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8"/>
    <s v="N"/>
    <x v="7"/>
    <x v="1"/>
    <s v="SAN JUAN DE LA COSTA"/>
    <s v="I. Municipalidad de San Juan de la Costa"/>
    <s v="EJECUCION"/>
    <n v="30134570"/>
    <s v="30134570-EJECUCION"/>
    <s v=" HABILITACION SUMINISTRO E E PURRAHUE"/>
    <n v="93197000"/>
    <n v="93197000"/>
    <n v="0"/>
    <n v="0"/>
    <n v="93197000"/>
    <n v="0"/>
    <n v="93197000"/>
    <n v="0"/>
    <n v="0"/>
    <n v="0"/>
    <n v="0"/>
    <n v="0"/>
    <n v="0"/>
    <n v="93197000"/>
    <n v="0"/>
    <s v="ARI"/>
    <x v="4"/>
    <s v="RS"/>
    <n v="3"/>
    <s v="RS"/>
    <s v="'21/09/2016"/>
    <s v="si"/>
  </r>
  <r>
    <n v="31"/>
    <n v="9"/>
    <s v="N"/>
    <x v="7"/>
    <x v="1"/>
    <s v="SAN JUAN DE LA COSTA"/>
    <s v="I. Municipalidad de San Juan de la Costa"/>
    <s v="EJECUCION"/>
    <n v="30092386"/>
    <s v="30092386-EJECUCION"/>
    <s v=" HABILITACION SUMINISTRO E E BELLAVISTA"/>
    <n v="63745000"/>
    <n v="63745000"/>
    <n v="0"/>
    <n v="0"/>
    <n v="63745000"/>
    <n v="0"/>
    <n v="63745000"/>
    <n v="0"/>
    <n v="0"/>
    <n v="0"/>
    <n v="0"/>
    <n v="0"/>
    <n v="0"/>
    <n v="63745000"/>
    <n v="0"/>
    <s v="ARI"/>
    <x v="4"/>
    <s v="RS"/>
    <n v="2"/>
    <s v="RS"/>
    <s v="'21/09/2016"/>
    <s v="si"/>
  </r>
  <r>
    <n v="31"/>
    <n v="10"/>
    <s v="N"/>
    <x v="7"/>
    <x v="1"/>
    <s v="SAN JUAN DE LA COSTA"/>
    <s v="I. Municipalidad de San Juan de la Costa"/>
    <s v="EJECUCION"/>
    <n v="30134514"/>
    <s v="30134514-EJECUCION"/>
    <s v=" HABILITACION SUMINISTRO E E PURREHUIN COMPLEMENTARIO"/>
    <n v="216129000"/>
    <n v="216129000"/>
    <n v="0"/>
    <n v="0"/>
    <n v="216129000"/>
    <n v="0"/>
    <n v="216129000"/>
    <n v="0"/>
    <n v="0"/>
    <n v="0"/>
    <n v="0"/>
    <n v="0"/>
    <n v="0"/>
    <n v="216129000"/>
    <n v="0"/>
    <s v="ARI"/>
    <x v="4"/>
    <s v="RS"/>
    <n v="4"/>
    <s v="RS"/>
    <s v="'11/12/2015"/>
    <m/>
  </r>
  <r>
    <n v="31"/>
    <n v="0"/>
    <s v="N"/>
    <x v="7"/>
    <x v="1"/>
    <s v="SAN JUAN DE LA COSTA"/>
    <s v="I. Municipalidad de San Juan de la Costa"/>
    <s v="EJECUCION"/>
    <n v="30124377"/>
    <s v="30124377-EJECUCION"/>
    <s v="HABILITACION SUMINISTRO E. E. QUILLOIMO SAN JUAN DE LA COSTA"/>
    <n v="187762000"/>
    <n v="187762000"/>
    <n v="0"/>
    <n v="0"/>
    <n v="187762000"/>
    <n v="0"/>
    <n v="187762000"/>
    <n v="0"/>
    <n v="0"/>
    <n v="0"/>
    <n v="0"/>
    <n v="0"/>
    <n v="0"/>
    <n v="187762000"/>
    <n v="0"/>
    <s v="REQUERIMIENTO"/>
    <x v="4"/>
    <s v="RS"/>
    <n v="5"/>
    <s v="RS"/>
    <s v="'30/08/2016"/>
    <s v="si"/>
  </r>
  <r>
    <m/>
    <m/>
    <m/>
    <x v="0"/>
    <x v="0"/>
    <m/>
    <m/>
    <m/>
    <m/>
    <m/>
    <s v="TOTAL INICIATIVAS NUEVAS"/>
    <n v="560833000"/>
    <n v="560833000"/>
    <n v="0"/>
    <n v="0"/>
    <n v="560833000"/>
    <n v="0"/>
    <n v="560833000"/>
    <n v="0"/>
    <n v="0"/>
    <n v="0"/>
    <n v="0"/>
    <n v="0"/>
    <n v="0"/>
    <n v="560833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SAN JUAN DE LA COSTA"/>
    <n v="3103245361"/>
    <n v="5987818392"/>
    <n v="1987194253"/>
    <n v="2020685322"/>
    <n v="2234221000"/>
    <n v="1707034070"/>
    <n v="2234221000"/>
    <n v="472596000"/>
    <n v="0"/>
    <n v="0"/>
    <n v="10043070"/>
    <n v="0"/>
    <n v="10043070"/>
    <n v="2224177930"/>
    <n v="173291207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SAN PABL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1"/>
    <s v="A"/>
    <x v="3"/>
    <x v="1"/>
    <s v="SAN PABLO"/>
    <s v="I. Municipalidad de San Pablo"/>
    <s v="DISEÑO"/>
    <n v="30247072"/>
    <s v="30247072-DISEÑO"/>
    <s v=" MEJORAMIENTO ACCESO NORTE DE SAN PABLO"/>
    <n v="85775000"/>
    <n v="82093000"/>
    <n v="0"/>
    <n v="2093000"/>
    <n v="80000000"/>
    <n v="0"/>
    <n v="83682000"/>
    <n v="2093000"/>
    <n v="0"/>
    <n v="18700000"/>
    <n v="0"/>
    <n v="0"/>
    <n v="18700000"/>
    <n v="61300000"/>
    <n v="0"/>
    <s v="EJECUCIÓN"/>
    <x v="1"/>
    <s v="RS"/>
    <s v=""/>
    <s v="RS"/>
    <s v="'07/01/2016"/>
    <s v="si"/>
  </r>
  <r>
    <m/>
    <m/>
    <m/>
    <x v="0"/>
    <x v="0"/>
    <m/>
    <m/>
    <m/>
    <m/>
    <m/>
    <s v="TOTAL INICIATIVAS DE ARRASTRE"/>
    <n v="85775000"/>
    <n v="82093000"/>
    <n v="0"/>
    <n v="2093000"/>
    <n v="80000000"/>
    <n v="0"/>
    <m/>
    <m/>
    <m/>
    <n v="18700000"/>
    <n v="0"/>
    <n v="0"/>
    <n v="18700000"/>
    <n v="61300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n v="5"/>
    <s v="P"/>
    <x v="8"/>
    <x v="1"/>
    <s v="SAN PABLO"/>
    <s v="I. Municipalidad de San Pablo"/>
    <s v="EJECUCION"/>
    <n v="30272972"/>
    <s v="30272972-EJECUCION"/>
    <s v=" REPOSICION CAMIÓN COMPACTADOR RSD Y ADQUISICION DE CONTENEDORES"/>
    <n v="136850000"/>
    <n v="136850000"/>
    <n v="0"/>
    <n v="0"/>
    <n v="136850000"/>
    <n v="0"/>
    <n v="136850000"/>
    <n v="0"/>
    <n v="0"/>
    <n v="0"/>
    <n v="0"/>
    <n v="0"/>
    <n v="0"/>
    <n v="136850000"/>
    <n v="0"/>
    <s v="ARI"/>
    <x v="5"/>
    <s v="RS*"/>
    <s v=""/>
    <m/>
    <n v="2015"/>
    <s v="si"/>
  </r>
  <r>
    <m/>
    <m/>
    <m/>
    <x v="0"/>
    <x v="0"/>
    <m/>
    <m/>
    <m/>
    <m/>
    <m/>
    <s v="TOTAL DE INICIATIVAS PUESTA EN MARCHA"/>
    <n v="136850000"/>
    <n v="136850000"/>
    <n v="0"/>
    <n v="0"/>
    <n v="136850000"/>
    <n v="0"/>
    <n v="220532000"/>
    <n v="2093000"/>
    <n v="0"/>
    <n v="0"/>
    <n v="0"/>
    <n v="0"/>
    <n v="0"/>
    <n v="136850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3"/>
    <s v="N"/>
    <x v="9"/>
    <x v="1"/>
    <s v="SAN PABLO"/>
    <s v="I. Municipalidad de San Pablo"/>
    <s v="DISEÑO"/>
    <n v="30118491"/>
    <s v="30118491-DISEÑO"/>
    <s v=" CONSTRUCCIÓN CANCHA SINTETICA COMUNA DE SAN PABLO"/>
    <n v="53002000"/>
    <n v="53002000"/>
    <n v="0"/>
    <n v="0"/>
    <n v="53002000"/>
    <n v="0"/>
    <n v="53002000"/>
    <n v="0"/>
    <n v="0"/>
    <n v="0"/>
    <n v="0"/>
    <n v="0"/>
    <n v="0"/>
    <n v="53002000"/>
    <n v="0"/>
    <s v="ARI"/>
    <x v="1"/>
    <s v="OT"/>
    <s v=""/>
    <m/>
    <m/>
    <s v="si"/>
  </r>
  <r>
    <n v="31"/>
    <n v="4"/>
    <s v="N"/>
    <x v="3"/>
    <x v="1"/>
    <s v="SAN PABLO"/>
    <s v="I. Municipalidad de San Pablo"/>
    <s v="DISEÑO"/>
    <n v="30403223"/>
    <s v="30403223-DISEÑO"/>
    <s v=" CONSTRUCCIÓN CUBIERTA PARA CALLE ECUADOR"/>
    <n v="33652000"/>
    <n v="33652000"/>
    <n v="0"/>
    <n v="0"/>
    <n v="33652000"/>
    <n v="0"/>
    <n v="33652000"/>
    <n v="0"/>
    <n v="0"/>
    <n v="0"/>
    <n v="0"/>
    <n v="0"/>
    <n v="0"/>
    <n v="33652000"/>
    <n v="0"/>
    <s v="ARI"/>
    <x v="2"/>
    <s v="FI"/>
    <s v=""/>
    <m/>
    <m/>
    <s v="si"/>
  </r>
  <r>
    <n v="31"/>
    <n v="8"/>
    <s v="N"/>
    <x v="8"/>
    <x v="1"/>
    <s v="SAN PABLO"/>
    <s v="I. Municipalidad de San Pablo"/>
    <s v="EJECUCION"/>
    <n v="30465141"/>
    <s v="30465141-EJECUCION"/>
    <s v=" CONSERVACIÓN PLAZA DE ARMAS"/>
    <n v="215000000"/>
    <n v="215000000"/>
    <n v="0"/>
    <n v="0"/>
    <n v="215000000"/>
    <n v="0"/>
    <n v="215000000"/>
    <n v="0"/>
    <n v="0"/>
    <n v="0"/>
    <n v="0"/>
    <n v="0"/>
    <n v="0"/>
    <n v="215000000"/>
    <n v="0"/>
    <s v="ARI"/>
    <x v="1"/>
    <s v="SR"/>
    <s v=""/>
    <m/>
    <m/>
    <m/>
  </r>
  <r>
    <m/>
    <m/>
    <m/>
    <x v="0"/>
    <x v="0"/>
    <m/>
    <m/>
    <m/>
    <m/>
    <m/>
    <s v="TOTAL INICIATIVAS NUEVAS"/>
    <n v="301654000"/>
    <n v="301654000"/>
    <n v="0"/>
    <n v="0"/>
    <n v="301654000"/>
    <n v="0"/>
    <n v="301654000"/>
    <n v="0"/>
    <n v="0"/>
    <n v="0"/>
    <n v="0"/>
    <n v="0"/>
    <n v="0"/>
    <n v="301654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SAN PABLO"/>
    <n v="524279000"/>
    <n v="520597000"/>
    <n v="0"/>
    <n v="2093000"/>
    <n v="518504000"/>
    <n v="0"/>
    <n v="522186000"/>
    <n v="2093000"/>
    <n v="0"/>
    <n v="18700000"/>
    <n v="0"/>
    <n v="0"/>
    <n v="18700000"/>
    <n v="499804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PROVINCIALES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3"/>
    <n v="0"/>
    <s v="A"/>
    <x v="2"/>
    <x v="1"/>
    <s v="PROV. OSORNO"/>
    <s v="Servicio de Salud Osorno"/>
    <s v="EJECUCION"/>
    <n v="30135830"/>
    <s v="30135830-EJECUCION"/>
    <s v="CAPACITACIÓN EN TRANSFERENCIA TECNOLÓGICA PRENEC SSO"/>
    <n v="200000000"/>
    <n v="200000000"/>
    <n v="30000000"/>
    <n v="30000000"/>
    <n v="100000000"/>
    <n v="70000000"/>
    <n v="100000000"/>
    <n v="70000000"/>
    <n v="0"/>
    <n v="0"/>
    <n v="0"/>
    <n v="0"/>
    <n v="0"/>
    <n v="100000000"/>
    <n v="70000000"/>
    <s v="EJECUCIÓN"/>
    <x v="1"/>
    <s v="RS**"/>
    <s v="si"/>
    <m/>
    <m/>
    <m/>
  </r>
  <r>
    <n v="33"/>
    <n v="0"/>
    <s v="A"/>
    <x v="8"/>
    <x v="1"/>
    <s v="PROV. OSORNO"/>
    <s v="Seremi de Medio Ambiente"/>
    <s v="EJECUCION"/>
    <n v="30136269"/>
    <s v="30136269-EJECUCION"/>
    <s v="PROG. RECAMBIO CALEFACTORES CIUDAD OSORNO"/>
    <n v="1500000000"/>
    <n v="1500000000"/>
    <n v="375000000"/>
    <n v="375000000"/>
    <n v="100000000"/>
    <n v="1025000000"/>
    <n v="100000000"/>
    <n v="1025000000"/>
    <n v="0"/>
    <n v="0"/>
    <n v="0"/>
    <n v="0"/>
    <n v="0"/>
    <n v="100000000"/>
    <n v="1025000000"/>
    <s v="EJECUCIÓN"/>
    <x v="1"/>
    <s v="RS**"/>
    <s v=""/>
    <m/>
    <m/>
    <s v="si"/>
  </r>
  <r>
    <n v="31"/>
    <n v="0"/>
    <s v="A"/>
    <x v="8"/>
    <x v="1"/>
    <s v="PROV. OSORNO"/>
    <s v="Gobierno Regional"/>
    <s v="EJECUCION"/>
    <n v="30086815"/>
    <s v="30086815-EJECUCION"/>
    <s v="CONSTRUCCION  RELLENO SANITARIO PROVINCIA DE OSORNO"/>
    <n v="9993839488"/>
    <n v="10438377967"/>
    <n v="3972823943"/>
    <n v="4545350939"/>
    <n v="4000000000"/>
    <n v="1893027028"/>
    <n v="4000000000"/>
    <n v="2021015545"/>
    <n v="0"/>
    <n v="102815988"/>
    <n v="0"/>
    <n v="0"/>
    <n v="102815988"/>
    <n v="3897184012"/>
    <n v="1893027028"/>
    <s v="EJECUCIÓN"/>
    <x v="5"/>
    <s v="RS"/>
    <s v=""/>
    <s v="RS"/>
    <s v="'07/01/2016"/>
    <s v="si"/>
  </r>
  <r>
    <m/>
    <m/>
    <m/>
    <x v="0"/>
    <x v="0"/>
    <m/>
    <m/>
    <m/>
    <m/>
    <m/>
    <s v="TOTAL INICIATIVAS DE ARRASTRE"/>
    <n v="11693839488"/>
    <n v="12138377967"/>
    <n v="4377823943"/>
    <n v="4950350939"/>
    <n v="4200000000"/>
    <n v="2988027028"/>
    <n v="5700000000"/>
    <n v="6317962545"/>
    <n v="0"/>
    <n v="102815988"/>
    <n v="0"/>
    <n v="0"/>
    <n v="102815988"/>
    <n v="4097184012"/>
    <n v="298802702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0"/>
    <s v="P"/>
    <x v="4"/>
    <x v="1"/>
    <s v="PROV. OSORNO"/>
    <s v="Gobierno Regional"/>
    <s v="EJECUCION"/>
    <n v="30087497"/>
    <s v="30087497-EJECUCION"/>
    <s v="REPOSICION CUARTEL POLICIAL PERFECTURA PROVINCIAL DE OSORNO"/>
    <n v="4701947000"/>
    <n v="4701947000"/>
    <n v="0"/>
    <n v="0"/>
    <n v="1503682000"/>
    <n v="3198265000"/>
    <n v="1500000000"/>
    <n v="3201947000"/>
    <n v="0"/>
    <n v="0"/>
    <n v="0"/>
    <n v="16381000"/>
    <n v="16381000"/>
    <n v="1487301000"/>
    <n v="3198265000"/>
    <s v="ARI"/>
    <x v="1"/>
    <s v="RS"/>
    <s v="si"/>
    <s v="RS"/>
    <s v="'27/07/2016"/>
    <s v="si"/>
  </r>
  <r>
    <n v="29"/>
    <n v="0"/>
    <s v="P"/>
    <x v="8"/>
    <x v="1"/>
    <s v="PROV. OSORNO"/>
    <s v="I. Municipalidad de Osorno"/>
    <s v="EJECUCION"/>
    <n v="30085619"/>
    <s v="30085619-EJECUCION"/>
    <s v="ADQUISICION CAMION MULTIPROPOSITO Y ADQUISICION DE 20  CONTENEDORES (C33)"/>
    <n v="196132000"/>
    <n v="196132000"/>
    <n v="0"/>
    <n v="0"/>
    <n v="0"/>
    <n v="196132000"/>
    <n v="0"/>
    <n v="196132000"/>
    <n v="0"/>
    <n v="0"/>
    <n v="0"/>
    <n v="0"/>
    <n v="0"/>
    <n v="0"/>
    <n v="196132000"/>
    <s v="ARI"/>
    <x v="5"/>
    <s v="RS*"/>
    <s v=""/>
    <m/>
    <n v="2014"/>
    <s v="si"/>
  </r>
  <r>
    <n v="24"/>
    <n v="0"/>
    <s v="P"/>
    <x v="1"/>
    <x v="1"/>
    <s v="PROV. OSORNO"/>
    <s v="Gobierno Regional"/>
    <s v="EJECUCION"/>
    <s v="24.01.001"/>
    <s v="24.01.001-EJECUCION"/>
    <s v="6% CULTURA"/>
    <n v="340000000"/>
    <n v="340000000"/>
    <n v="0"/>
    <n v="0"/>
    <n v="340000000"/>
    <n v="0"/>
    <n v="340000000"/>
    <n v="0"/>
    <n v="0"/>
    <n v="0"/>
    <n v="0"/>
    <n v="0"/>
    <n v="0"/>
    <n v="340000000"/>
    <n v="0"/>
    <s v="ARI"/>
    <x v="1"/>
    <s v="RS**"/>
    <s v=""/>
    <m/>
    <m/>
    <m/>
  </r>
  <r>
    <n v="24"/>
    <n v="0"/>
    <s v="P"/>
    <x v="9"/>
    <x v="1"/>
    <s v="PROV. OSORNO"/>
    <s v="Gobierno Regional"/>
    <s v="EJECUCION"/>
    <s v="24.01.003"/>
    <s v="24.01.003-EJECUCION"/>
    <s v="6% DEPORTE"/>
    <n v="340000000"/>
    <n v="340000000"/>
    <n v="0"/>
    <n v="0"/>
    <n v="340000000"/>
    <n v="0"/>
    <n v="340000000"/>
    <n v="0"/>
    <n v="0"/>
    <n v="0"/>
    <n v="0"/>
    <n v="0"/>
    <n v="0"/>
    <n v="340000000"/>
    <n v="0"/>
    <s v="ARI"/>
    <x v="1"/>
    <s v="RS**"/>
    <s v=""/>
    <m/>
    <m/>
    <m/>
  </r>
  <r>
    <n v="24"/>
    <n v="0"/>
    <s v="P"/>
    <x v="8"/>
    <x v="1"/>
    <s v="PROV. OSORNO"/>
    <s v="Gobierno Regional"/>
    <s v="EJECUCION"/>
    <s v="24.01.005"/>
    <s v="24.01.005-EJECUCION"/>
    <s v="6% COMUNIDAD ACTIVA"/>
    <n v="340000000"/>
    <n v="340000000"/>
    <n v="0"/>
    <n v="0"/>
    <n v="340000000"/>
    <n v="0"/>
    <n v="340000000"/>
    <n v="0"/>
    <n v="0"/>
    <n v="0"/>
    <n v="0"/>
    <n v="0"/>
    <n v="0"/>
    <n v="340000000"/>
    <n v="0"/>
    <s v="ARI"/>
    <x v="1"/>
    <s v="RS**"/>
    <s v=""/>
    <m/>
    <m/>
    <m/>
  </r>
  <r>
    <n v="33"/>
    <n v="0"/>
    <s v="P"/>
    <x v="8"/>
    <x v="1"/>
    <s v="PROV. OSORNO"/>
    <s v="Gobierno Regional"/>
    <s v="EJECUCION"/>
    <s v="33.0125"/>
    <s v="33.0125-EJECUCION"/>
    <s v="FONDO REGIONAL DE INCIATIVA LOCAL"/>
    <n v="985470829"/>
    <n v="1300000000"/>
    <n v="0"/>
    <n v="0"/>
    <n v="1300000000"/>
    <n v="0"/>
    <n v="1300000000"/>
    <n v="-314529171"/>
    <n v="0"/>
    <n v="0"/>
    <n v="156992276"/>
    <n v="0"/>
    <n v="156992276"/>
    <n v="1143007724"/>
    <n v="0"/>
    <s v="ARI"/>
    <x v="1"/>
    <s v="RS**"/>
    <s v=""/>
    <m/>
    <m/>
    <m/>
  </r>
  <r>
    <m/>
    <m/>
    <m/>
    <x v="0"/>
    <x v="0"/>
    <m/>
    <m/>
    <m/>
    <m/>
    <m/>
    <s v="TOTAL DE INICIATIVAS PUESTA EN MARCHA"/>
    <n v="6903549829"/>
    <n v="7218079000"/>
    <n v="0"/>
    <n v="0"/>
    <n v="3823682000"/>
    <n v="3394397000"/>
    <n v="2320000000"/>
    <n v="-118397171"/>
    <n v="0"/>
    <n v="0"/>
    <n v="156992276"/>
    <n v="16381000"/>
    <n v="173373276"/>
    <n v="3650308724"/>
    <n v="3394397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m/>
    <s v="N"/>
    <x v="8"/>
    <x v="1"/>
    <s v="PROV. OSORNO"/>
    <s v="Gobernacion de Osorno"/>
    <s v="EJECUCION"/>
    <n v="30357427"/>
    <s v="30357427-EJECUCION"/>
    <s v="CONSERVACION SEGUNDA COMPAÑÍA DE BOMBERO DE OSORNO (C33)"/>
    <n v="390000000"/>
    <n v="390000000"/>
    <n v="0"/>
    <n v="0"/>
    <n v="0"/>
    <n v="390000000"/>
    <n v="0"/>
    <n v="390000000"/>
    <n v="0"/>
    <n v="0"/>
    <n v="0"/>
    <n v="0"/>
    <n v="0"/>
    <n v="0"/>
    <n v="390000000"/>
    <s v="REV"/>
    <x v="1"/>
    <s v="SR"/>
    <m/>
    <m/>
    <m/>
    <m/>
  </r>
  <r>
    <n v="31"/>
    <m/>
    <s v="N"/>
    <x v="3"/>
    <x v="1"/>
    <s v="PROV. OSORNO"/>
    <s v="Dirección de Vialidad"/>
    <s v="EJECUCION"/>
    <s v="S/C"/>
    <s v="S/C-EJECUCION"/>
    <s v="CAMINO NO ENROLADO COMUNIDADES INDIGENAS"/>
    <n v="1750000000"/>
    <n v="1750000000"/>
    <n v="0"/>
    <n v="0"/>
    <n v="200000000"/>
    <n v="1550000000"/>
    <n v="200000000"/>
    <n v="1550000000"/>
    <m/>
    <n v="0"/>
    <n v="0"/>
    <n v="0"/>
    <n v="0"/>
    <n v="200000000"/>
    <n v="1550000000"/>
    <s v="REQUERIMIENTO"/>
    <x v="1"/>
    <s v="SR"/>
    <m/>
    <m/>
    <m/>
    <m/>
  </r>
  <r>
    <n v="31"/>
    <n v="0"/>
    <s v="N"/>
    <x v="6"/>
    <x v="1"/>
    <s v="PROV. OSORNO"/>
    <s v="Gobierno Regional"/>
    <s v="EJECUCION"/>
    <n v="30358072"/>
    <s v="30358072-EJECUCION"/>
    <s v="CONSERVACION SISTEMA DE AGUAS PREDIALES COMUNIDADES INDIGENAS (C33)"/>
    <n v="250000000"/>
    <n v="250000000"/>
    <n v="0"/>
    <n v="0"/>
    <n v="250000000"/>
    <n v="0"/>
    <n v="250000000"/>
    <n v="0"/>
    <n v="0"/>
    <n v="0"/>
    <n v="0"/>
    <n v="0"/>
    <n v="0"/>
    <n v="250000000"/>
    <n v="0"/>
    <s v="REQUERIMIENTO"/>
    <x v="1"/>
    <s v="SR"/>
    <s v=""/>
    <m/>
    <m/>
    <s v="si"/>
  </r>
  <r>
    <n v="31"/>
    <n v="0"/>
    <s v="N"/>
    <x v="3"/>
    <x v="1"/>
    <s v="PROV. OSORNO"/>
    <s v="Dirección de Arquitectura"/>
    <s v="DISEÑO"/>
    <n v="30465788"/>
    <s v="30465788-DISEÑO"/>
    <s v="AMPLIACION TERMINAL DE PASAJEROS AERÓDROMO CAÑAL BAJO"/>
    <n v="301000000"/>
    <n v="301000000"/>
    <n v="0"/>
    <n v="0"/>
    <n v="100000000"/>
    <n v="201000000"/>
    <n v="100000000"/>
    <n v="201000000"/>
    <n v="0"/>
    <n v="0"/>
    <n v="0"/>
    <n v="0"/>
    <n v="0"/>
    <n v="100000000"/>
    <n v="201000000"/>
    <s v="ARI"/>
    <x v="1"/>
    <s v="OT"/>
    <s v=""/>
    <s v="OT"/>
    <s v="'26/10/2016"/>
    <m/>
  </r>
  <r>
    <m/>
    <m/>
    <m/>
    <x v="0"/>
    <x v="0"/>
    <m/>
    <m/>
    <m/>
    <m/>
    <m/>
    <s v="TOTAL DE INICIATIVAS NUEVAS"/>
    <n v="2691000000"/>
    <n v="2691000000"/>
    <n v="0"/>
    <n v="0"/>
    <n v="550000000"/>
    <n v="2141000000"/>
    <n v="550000000"/>
    <n v="2141000000"/>
    <n v="0"/>
    <n v="0"/>
    <n v="0"/>
    <n v="0"/>
    <n v="0"/>
    <n v="550000000"/>
    <n v="214100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INICIATIVAS PROVINCIALES"/>
    <n v="21288389317"/>
    <n v="22047456967"/>
    <n v="4377823943"/>
    <n v="4950350939"/>
    <n v="8573682000"/>
    <n v="8523424028"/>
    <n v="8570000000"/>
    <n v="8340565374"/>
    <n v="0"/>
    <n v="102815988"/>
    <n v="156992276"/>
    <n v="16381000"/>
    <n v="276189264"/>
    <n v="8297492736"/>
    <n v="852342402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PROVINCIA DE OSORNO"/>
    <n v="62201725393"/>
    <n v="65795728857"/>
    <n v="12986204494"/>
    <n v="13906898707"/>
    <n v="22126741578"/>
    <n v="26581116672"/>
    <n v="22126741578"/>
    <n v="28136349260"/>
    <e v="#REF!"/>
    <n v="569816325"/>
    <n v="449603921"/>
    <n v="542872284"/>
    <n v="1562292530"/>
    <n v="20564449048"/>
    <n v="2976208857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PUERTO MONTT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2"/>
    <x v="2"/>
    <s v="PUERTO MONTT"/>
    <s v="I. Municipalidad de Puerto Montt"/>
    <s v="EJECUCION"/>
    <n v="30034666"/>
    <s v="30034666-EJECUCION"/>
    <s v="REPOSICION POSTA DEL SECTOR RURAL DE CHAICAS"/>
    <n v="262243848"/>
    <n v="259524559"/>
    <n v="242080336"/>
    <n v="242080336"/>
    <n v="17444223"/>
    <n v="0"/>
    <n v="20163512"/>
    <n v="0"/>
    <n v="0"/>
    <n v="192233"/>
    <n v="0"/>
    <n v="0"/>
    <n v="192233"/>
    <n v="17251990"/>
    <n v="0"/>
    <s v="EJECUCIÓN"/>
    <x v="1"/>
    <s v="RS"/>
    <s v=""/>
    <s v="RS"/>
    <s v="'30/12/2015"/>
    <m/>
  </r>
  <r>
    <n v="31"/>
    <n v="0"/>
    <s v="A"/>
    <x v="4"/>
    <x v="2"/>
    <s v="PUERTO MONTT"/>
    <s v="Dirección de Arquitectura"/>
    <s v="EJECUCION"/>
    <n v="30076941"/>
    <s v="30076941-EJECUCION"/>
    <s v="REPOSICION SUBCOMISARIA ALERCE"/>
    <n v="1139591480"/>
    <n v="1147863262"/>
    <n v="1121877270"/>
    <n v="1119147262"/>
    <n v="28716000"/>
    <n v="0"/>
    <n v="17714210"/>
    <n v="0"/>
    <n v="0"/>
    <n v="0"/>
    <n v="0"/>
    <n v="0"/>
    <n v="0"/>
    <n v="28716000"/>
    <n v="0"/>
    <s v="EJECUCIÓN"/>
    <x v="1"/>
    <s v="RS"/>
    <m/>
    <s v="RS"/>
    <s v="'08/01/2016"/>
    <m/>
  </r>
  <r>
    <n v="31"/>
    <n v="0"/>
    <s v="A"/>
    <x v="1"/>
    <x v="2"/>
    <s v="PUERTO MONTT"/>
    <s v="I. Municipalidad de Puerto Montt"/>
    <s v="EJECUCION"/>
    <n v="30063478"/>
    <s v="30063478-EJECUCION"/>
    <s v="REPOSICION ESCUELA MAILLEN ESTERO"/>
    <n v="2282921924"/>
    <n v="2262550101"/>
    <n v="2206108368"/>
    <n v="2214659319"/>
    <n v="47890782"/>
    <n v="0"/>
    <n v="76813556"/>
    <n v="0"/>
    <n v="0"/>
    <n v="9957468"/>
    <n v="0"/>
    <n v="0"/>
    <n v="9957468"/>
    <n v="37933314"/>
    <n v="0"/>
    <s v="EJECUCIÓN"/>
    <x v="1"/>
    <s v="RS"/>
    <s v=""/>
    <s v="RS"/>
    <s v="'04/01/2016"/>
    <s v="si"/>
  </r>
  <r>
    <n v="31"/>
    <n v="0"/>
    <s v="A"/>
    <x v="3"/>
    <x v="2"/>
    <s v="PUERTO MONTT"/>
    <s v="I. Municipalidad de Puerto Montt"/>
    <s v="EJECUCION"/>
    <n v="30084978"/>
    <s v="30084978-EJECUCION"/>
    <s v="MEJORAMIENTO CALLES QUEMCHI Y ELEUTERIO RAMIREZ"/>
    <n v="233740051"/>
    <n v="233740051"/>
    <n v="217661768"/>
    <n v="217661768"/>
    <n v="16078283"/>
    <n v="0"/>
    <n v="16078283"/>
    <n v="0"/>
    <n v="0"/>
    <n v="0"/>
    <n v="0"/>
    <n v="0"/>
    <n v="0"/>
    <n v="16078283"/>
    <n v="0"/>
    <s v="TERMINADO"/>
    <x v="1"/>
    <s v="RS"/>
    <s v=""/>
    <s v="RS"/>
    <s v="'08/01/2016"/>
    <m/>
  </r>
  <r>
    <n v="31"/>
    <n v="0"/>
    <s v="A"/>
    <x v="1"/>
    <x v="2"/>
    <s v="PUERTO MONTT"/>
    <s v="I. Municipalidad de Puerto Montt"/>
    <s v="EJECUCION"/>
    <n v="30103446"/>
    <s v="30103446-EJECUCION"/>
    <s v="CONSTRUCCION ESCUELA NUEVA SECTOR ALERCE PRIMERA ETAPA"/>
    <n v="179819660"/>
    <n v="4518274803"/>
    <n v="112096162"/>
    <n v="4513041083"/>
    <n v="5233720"/>
    <n v="0"/>
    <n v="67723498"/>
    <n v="0"/>
    <n v="0"/>
    <n v="0"/>
    <n v="0"/>
    <n v="0"/>
    <n v="0"/>
    <n v="5233720"/>
    <n v="0"/>
    <s v="EJECUCIÓN"/>
    <x v="1"/>
    <s v="RS"/>
    <s v=""/>
    <s v="RS"/>
    <s v="'04/01/2016"/>
    <m/>
  </r>
  <r>
    <n v="31"/>
    <n v="0"/>
    <s v="A"/>
    <x v="2"/>
    <x v="2"/>
    <s v="PUERTO MONTT"/>
    <s v="I. Municipalidad de Puerto Montt"/>
    <s v="EJECUCION"/>
    <n v="20190549"/>
    <s v="20190549-EJECUCION"/>
    <s v="AMPLIACION Y REMODELACION CONSULTORIO ANTONIO VARAS"/>
    <n v="3581511380"/>
    <n v="3990606117"/>
    <n v="3411887080"/>
    <n v="3674416508"/>
    <n v="316189609"/>
    <n v="0"/>
    <n v="169624300"/>
    <n v="0"/>
    <m/>
    <n v="0"/>
    <n v="145846575"/>
    <n v="30980010"/>
    <n v="176826585"/>
    <n v="139363024"/>
    <n v="0"/>
    <s v="EJECUCIÓN"/>
    <x v="1"/>
    <s v="RS"/>
    <m/>
    <s v="RS"/>
    <s v="'27/01/2016"/>
    <m/>
  </r>
  <r>
    <n v="31"/>
    <n v="1"/>
    <s v="A"/>
    <x v="8"/>
    <x v="2"/>
    <s v="PUERTO MONTT"/>
    <s v="I. Municipalidad de Puerto Montt"/>
    <s v="EJECUCION"/>
    <n v="30129273"/>
    <s v="30129273-EJECUCION"/>
    <s v=" CONSTRUCCIÓN HOSPEDERÍA HOGAR DE CRISTO "/>
    <n v="2021860012"/>
    <n v="2020581012"/>
    <n v="1181358126"/>
    <n v="1201684526"/>
    <n v="818896486"/>
    <n v="0"/>
    <n v="840501886"/>
    <n v="0"/>
    <n v="0"/>
    <n v="144573347"/>
    <n v="145581197"/>
    <n v="150108825"/>
    <n v="440263369"/>
    <n v="378633117"/>
    <n v="0"/>
    <s v="EJECUCIÓN"/>
    <x v="1"/>
    <s v="RS"/>
    <s v="si"/>
    <s v="RS"/>
    <s v="'29/04/2016"/>
    <s v="si"/>
  </r>
  <r>
    <n v="31"/>
    <n v="2"/>
    <s v="A"/>
    <x v="9"/>
    <x v="2"/>
    <s v="PUERTO MONTT"/>
    <s v="I. Municipalidad de Puerto Montt"/>
    <s v="EJECUCION"/>
    <n v="30097978"/>
    <s v="30097978-EJECUCION"/>
    <s v=" CONSTRUCCIÓN CANCHA SINTÉTICA COMPLEJO DEPORTIVO ESTERO LOBOS"/>
    <n v="2192672827"/>
    <n v="2192298443"/>
    <n v="2031946177"/>
    <n v="2031066657"/>
    <n v="161231786"/>
    <n v="0"/>
    <n v="160726650"/>
    <n v="0"/>
    <n v="0"/>
    <n v="549736"/>
    <n v="0"/>
    <n v="0"/>
    <n v="549736"/>
    <n v="160682050"/>
    <n v="0"/>
    <s v="EJECUCIÓN"/>
    <x v="1"/>
    <s v="RS"/>
    <s v=""/>
    <s v="RS"/>
    <s v="'18/04/2016"/>
    <s v="si"/>
  </r>
  <r>
    <n v="31"/>
    <n v="3"/>
    <s v="A"/>
    <x v="9"/>
    <x v="2"/>
    <s v="PUERTO MONTT"/>
    <s v="I. Municipalidad de Puerto Montt"/>
    <s v="EJECUCION"/>
    <n v="30199272"/>
    <s v="30199272-EJECUCION"/>
    <s v=" REPOSICIÓN ESTADIO ANTONIO VARAS COMUNA DE PUERTO MONTT"/>
    <n v="1683911357"/>
    <n v="1684381357"/>
    <n v="1342307747"/>
    <n v="1343516747"/>
    <n v="340864610"/>
    <n v="0"/>
    <n v="341603610"/>
    <n v="0"/>
    <n v="0"/>
    <n v="288665005"/>
    <n v="0"/>
    <n v="0"/>
    <n v="288665005"/>
    <n v="52199605"/>
    <n v="0"/>
    <s v="EJECUCIÓN"/>
    <x v="1"/>
    <s v="RS"/>
    <s v=""/>
    <s v="RS"/>
    <s v="'02/08/2016"/>
    <s v="si"/>
  </r>
  <r>
    <n v="31"/>
    <n v="5"/>
    <s v="A"/>
    <x v="2"/>
    <x v="2"/>
    <s v="PUERTO MONTT"/>
    <s v="I. Municipalidad de Puerto Montt"/>
    <s v="EJECUCION"/>
    <n v="30128140"/>
    <s v="30128140-EJECUCION"/>
    <s v=" AMPLIACIÓN Y NORMALIZACIÓN CENTRO SALUD FAMILIAR ALERCE"/>
    <n v="1877675000"/>
    <n v="1723441000"/>
    <n v="4000000"/>
    <n v="4000000"/>
    <n v="174709001"/>
    <n v="1519441000"/>
    <n v="200000000"/>
    <n v="1673675000"/>
    <n v="0"/>
    <n v="0"/>
    <n v="0"/>
    <n v="0"/>
    <n v="0"/>
    <n v="174709001"/>
    <n v="1544731999"/>
    <s v="EJECUCIÓN"/>
    <x v="1"/>
    <s v="RS"/>
    <s v=""/>
    <s v="RS"/>
    <s v="'25/07/2016"/>
    <s v="si"/>
  </r>
  <r>
    <n v="31"/>
    <n v="4"/>
    <s v="A"/>
    <x v="9"/>
    <x v="2"/>
    <s v="PUERTO MONTT"/>
    <s v="I. Municipalidad de Puerto Montt"/>
    <s v="EJECUCION"/>
    <n v="30199074"/>
    <s v="30199074-EJECUCION"/>
    <s v=" REPOSICIÓN ESTADIO VIEJOS CRAKCS COMUNA DE PUERTO MONTT"/>
    <n v="1777223435"/>
    <n v="1801151434"/>
    <n v="1682636611"/>
    <n v="1723336610"/>
    <n v="77814824"/>
    <n v="0"/>
    <n v="94586824"/>
    <n v="0"/>
    <n v="0"/>
    <n v="23022816"/>
    <n v="0"/>
    <n v="0"/>
    <n v="23022816"/>
    <n v="54792008"/>
    <n v="0"/>
    <s v="TERMINADO"/>
    <x v="1"/>
    <s v="RS"/>
    <s v="si"/>
    <s v="RS"/>
    <s v="'06/09/2016"/>
    <m/>
  </r>
  <r>
    <m/>
    <m/>
    <m/>
    <x v="0"/>
    <x v="0"/>
    <m/>
    <m/>
    <m/>
    <m/>
    <m/>
    <s v="TOTAL INICIATIVAS DE ARRASTRE"/>
    <n v="17233170974"/>
    <n v="21834412139"/>
    <n v="13553959645"/>
    <n v="18284610816"/>
    <n v="2005069324"/>
    <n v="1519441000"/>
    <n v="2005536329"/>
    <n v="1673675000"/>
    <n v="0"/>
    <n v="466960605"/>
    <n v="291427772"/>
    <n v="181088835"/>
    <n v="939477212"/>
    <n v="1065592112"/>
    <n v="1544731999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10"/>
    <s v="P"/>
    <x v="2"/>
    <x v="2"/>
    <s v="PUERTO MONTT"/>
    <s v="I. Municipalidad de Puerto Montt"/>
    <s v="DISEÑO"/>
    <n v="30080729"/>
    <s v="30080729-DISEÑO"/>
    <s v=" REPOSICIÓN CONSULTORIO ANGELMÓ"/>
    <n v="1438056000"/>
    <n v="1438056000"/>
    <n v="0"/>
    <n v="0"/>
    <n v="1438056000"/>
    <n v="0"/>
    <n v="1321502000"/>
    <n v="116554000"/>
    <n v="0"/>
    <n v="0"/>
    <n v="1321502000"/>
    <n v="0"/>
    <n v="1321502000"/>
    <n v="116554000"/>
    <n v="0"/>
    <s v="ARI"/>
    <x v="1"/>
    <s v="RS"/>
    <s v="si"/>
    <s v="RS"/>
    <s v="'19/01/2016"/>
    <m/>
  </r>
  <r>
    <n v="31"/>
    <n v="13"/>
    <s v="P"/>
    <x v="1"/>
    <x v="2"/>
    <s v="PUERTO MONTT"/>
    <s v="Dirección de Arquitectura"/>
    <s v="DISEÑO"/>
    <n v="30106468"/>
    <s v="30106468-DISEÑO"/>
    <s v=" REPOSICIÓN ESCUELA RURAL LAGUNITAS"/>
    <n v="117000000"/>
    <n v="117000000"/>
    <n v="0"/>
    <n v="0"/>
    <n v="117000000"/>
    <n v="0"/>
    <n v="117000000"/>
    <n v="0"/>
    <n v="0"/>
    <n v="0"/>
    <n v="0"/>
    <n v="0"/>
    <n v="0"/>
    <n v="117000000"/>
    <n v="0"/>
    <s v="ARI"/>
    <x v="6"/>
    <s v="RS"/>
    <s v=""/>
    <s v="RS"/>
    <s v="'19/01/2016"/>
    <s v="si"/>
  </r>
  <r>
    <n v="29"/>
    <n v="17"/>
    <s v="P"/>
    <x v="4"/>
    <x v="2"/>
    <s v="PUERTO MONTT"/>
    <s v="I. Municipalidad de Puerto Montt"/>
    <s v="EJECUCION"/>
    <n v="30228773"/>
    <s v="30228773-EJECUCION"/>
    <s v=" ADQUISICIÓN EQUIPAMIENTO MATERIALES PELIGROSOS BOMBREROS"/>
    <n v="138791000"/>
    <n v="138791000"/>
    <n v="0"/>
    <n v="0"/>
    <n v="138791000"/>
    <n v="0"/>
    <n v="138791000"/>
    <n v="0"/>
    <n v="0"/>
    <n v="0"/>
    <n v="0"/>
    <n v="0"/>
    <n v="0"/>
    <n v="138791000"/>
    <n v="0"/>
    <s v="ARI"/>
    <x v="1"/>
    <s v="RS*"/>
    <s v=""/>
    <m/>
    <n v="2015"/>
    <s v="si"/>
  </r>
  <r>
    <n v="31"/>
    <n v="11"/>
    <s v="P"/>
    <x v="3"/>
    <x v="2"/>
    <s v="PUERTO MONTT"/>
    <s v="I. Municipalidad de Puerto Montt"/>
    <s v="EJECUCION"/>
    <n v="30356933"/>
    <s v="30356933-EJECUCION"/>
    <s v=" MEJORAMIENTO CALLE BARROS ARANA"/>
    <n v="778122000"/>
    <n v="778122000"/>
    <n v="0"/>
    <n v="0"/>
    <n v="100000000"/>
    <n v="678122000"/>
    <n v="100000000"/>
    <n v="678122000"/>
    <n v="0"/>
    <n v="0"/>
    <n v="0"/>
    <n v="0"/>
    <n v="0"/>
    <n v="100000000"/>
    <n v="678122000"/>
    <s v="ARI"/>
    <x v="2"/>
    <s v="RS"/>
    <s v=""/>
    <s v="RS"/>
    <s v="'19/01/2016"/>
    <s v="si"/>
  </r>
  <r>
    <n v="31"/>
    <n v="12"/>
    <s v="P"/>
    <x v="3"/>
    <x v="2"/>
    <s v="PUERTO MONTT"/>
    <s v="I. Municipalidad de Puerto Montt"/>
    <s v="EJECUCION"/>
    <n v="30344090"/>
    <s v="30344090-EJECUCION"/>
    <s v="REPOSICION VEREDAS POBL. ANTUHUE,LA COLINA Y ALERCE, PUERTO MONTT"/>
    <n v="361676000"/>
    <n v="361676000"/>
    <n v="0"/>
    <n v="0"/>
    <n v="361676000"/>
    <n v="0"/>
    <n v="361676000"/>
    <n v="0"/>
    <n v="0"/>
    <n v="0"/>
    <n v="0"/>
    <n v="0"/>
    <n v="0"/>
    <n v="361676000"/>
    <n v="0"/>
    <s v="ARI"/>
    <x v="1"/>
    <s v="RS"/>
    <m/>
    <s v="RS"/>
    <s v="'19/01/2016"/>
    <s v="si"/>
  </r>
  <r>
    <n v="31"/>
    <n v="15"/>
    <s v="P"/>
    <x v="6"/>
    <x v="2"/>
    <s v="PUERTO MONTT"/>
    <s v="I. Municipalidad de Puerto Montt"/>
    <s v="EJECUCION"/>
    <n v="30388872"/>
    <s v="30388872-EJECUCION"/>
    <s v=" CONSTRUCCIÓN SERVICIO APR CHIN CHIN GRANDE"/>
    <n v="262950000"/>
    <n v="262950000"/>
    <n v="0"/>
    <n v="0"/>
    <n v="262950000"/>
    <n v="0"/>
    <n v="262950000"/>
    <n v="0"/>
    <n v="0"/>
    <n v="0"/>
    <n v="0"/>
    <n v="0"/>
    <n v="0"/>
    <n v="262950000"/>
    <n v="0"/>
    <s v="ARI"/>
    <x v="3"/>
    <s v="RS"/>
    <s v="si"/>
    <s v="RS"/>
    <s v="'24/03/2016"/>
    <m/>
  </r>
  <r>
    <n v="31"/>
    <n v="14"/>
    <s v="P"/>
    <x v="3"/>
    <x v="2"/>
    <s v="PUERTO MONTT"/>
    <s v="Servicio de Vivienda y Urbanismo"/>
    <s v="EJECUCION"/>
    <n v="20195455"/>
    <s v="20195455-EJECUCION"/>
    <s v=" MEJORAMIENTO CALLE PADRE HARTER"/>
    <n v="1032398000"/>
    <n v="1032398000"/>
    <n v="0"/>
    <n v="0"/>
    <n v="400000000"/>
    <n v="632398000"/>
    <n v="400000000"/>
    <n v="632398000"/>
    <n v="0"/>
    <n v="0"/>
    <n v="0"/>
    <n v="0"/>
    <n v="0"/>
    <n v="400000000"/>
    <n v="632398000"/>
    <s v="ARI"/>
    <x v="2"/>
    <s v="RS"/>
    <m/>
    <s v="RS"/>
    <s v="'19/01/2016"/>
    <s v="si"/>
  </r>
  <r>
    <m/>
    <m/>
    <m/>
    <x v="0"/>
    <x v="0"/>
    <m/>
    <m/>
    <m/>
    <m/>
    <m/>
    <s v="TOTAL DE INICIATIVAS PUESTA EN MARCHA"/>
    <n v="4128993000"/>
    <n v="4128993000"/>
    <n v="0"/>
    <n v="0"/>
    <n v="2818473000"/>
    <n v="1310520000"/>
    <n v="2701919000"/>
    <n v="1427074000"/>
    <n v="0"/>
    <n v="0"/>
    <n v="1321502000"/>
    <n v="0"/>
    <n v="1321502000"/>
    <n v="1496971000"/>
    <n v="131052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16"/>
    <s v="N"/>
    <x v="6"/>
    <x v="2"/>
    <s v="PUERTO MONTT"/>
    <s v="I. Municipalidad de Puerto Montt"/>
    <s v="EJECUCION"/>
    <n v="30429872"/>
    <s v="30429872-EJECUCION"/>
    <s v=" CONSTRUCCIÓN REDES AGUA POTABLE Y ALCANT VILLA LOS PINOS ALTOS"/>
    <n v="413476000"/>
    <n v="413476000"/>
    <n v="0"/>
    <n v="0"/>
    <n v="413476000"/>
    <n v="0"/>
    <n v="413476000"/>
    <n v="0"/>
    <n v="0"/>
    <n v="0"/>
    <n v="0"/>
    <n v="0"/>
    <n v="0"/>
    <n v="413476000"/>
    <n v="0"/>
    <s v="ARI"/>
    <x v="3"/>
    <s v="RS"/>
    <s v=""/>
    <s v="RS"/>
    <s v="'24/03/2016"/>
    <m/>
  </r>
  <r>
    <n v="31"/>
    <m/>
    <s v="N"/>
    <x v="9"/>
    <x v="2"/>
    <s v="PUERTO MONTT"/>
    <s v="I. Municipalidad de Puerto Montt"/>
    <s v="EJECUCION"/>
    <n v="30440174"/>
    <s v="30440174-EJECUCION"/>
    <s v=" CONSERVACIÓN MULTICANCHA CUBIERTA LICEO MANUEL MONTT (C33)"/>
    <n v="471609000"/>
    <n v="471609000"/>
    <n v="0"/>
    <n v="0"/>
    <n v="50000000"/>
    <n v="421609000"/>
    <n v="100000000"/>
    <n v="371609000"/>
    <m/>
    <n v="0"/>
    <n v="0"/>
    <n v="0"/>
    <n v="0"/>
    <n v="50000000"/>
    <n v="421609000"/>
    <s v="ARI"/>
    <x v="1"/>
    <s v="RS*"/>
    <m/>
    <m/>
    <m/>
    <m/>
  </r>
  <r>
    <n v="31"/>
    <n v="0"/>
    <s v="N"/>
    <x v="1"/>
    <x v="2"/>
    <s v="PUERTO MONTT"/>
    <s v="I. Municipalidad de Puerto Montt"/>
    <s v="EJECUCION"/>
    <n v="30395577"/>
    <s v="30395577-EJECUCION"/>
    <s v="CONSTRUCCION CENTRO PARA LA CULTURA ALERCE"/>
    <n v="1743415000"/>
    <n v="1743415000"/>
    <n v="0"/>
    <n v="0"/>
    <n v="50000000"/>
    <n v="1693415000"/>
    <n v="100000000"/>
    <n v="1643415000"/>
    <m/>
    <n v="0"/>
    <n v="0"/>
    <n v="0"/>
    <n v="0"/>
    <n v="50000000"/>
    <n v="1693415000"/>
    <s v="REQUERIMIENTO"/>
    <x v="1"/>
    <s v="SR"/>
    <m/>
    <m/>
    <m/>
    <m/>
  </r>
  <r>
    <n v="29"/>
    <n v="0"/>
    <s v="N"/>
    <x v="1"/>
    <x v="2"/>
    <s v="PUERTO MONTT"/>
    <s v="I. Municipalidad de Puerto Montt"/>
    <s v="EJECUCION"/>
    <n v="30479863"/>
    <s v="30479863-EJECUCION"/>
    <s v="ADQUISICION EQUIPOS CASA DEL ARTE DIEGO RIVERA COMUNA PUERTO MONTT (C33)"/>
    <n v="25825000"/>
    <n v="25825000"/>
    <n v="0"/>
    <n v="0"/>
    <n v="25825000"/>
    <n v="0"/>
    <n v="25825000"/>
    <n v="0"/>
    <m/>
    <n v="0"/>
    <n v="0"/>
    <n v="0"/>
    <n v="0"/>
    <n v="25825000"/>
    <n v="0"/>
    <s v="ARI"/>
    <x v="1"/>
    <s v="SR"/>
    <m/>
    <m/>
    <m/>
    <m/>
  </r>
  <r>
    <n v="31"/>
    <n v="0"/>
    <s v="N"/>
    <x v="8"/>
    <x v="2"/>
    <s v="PUERTO MONTT"/>
    <s v="I. Municipalidad de Puerto Montt"/>
    <s v="EJECUCION"/>
    <n v="30129873"/>
    <s v="30129873-EJECUCION"/>
    <s v="CONSTRUCCION CEMENTERIO MUNICIPAL PUERTO MONTT"/>
    <n v="1127400000"/>
    <n v="1127400000"/>
    <n v="0"/>
    <n v="0"/>
    <n v="83913005"/>
    <n v="1043486995"/>
    <n v="100000000"/>
    <n v="1027400000"/>
    <m/>
    <n v="0"/>
    <n v="0"/>
    <n v="0"/>
    <n v="0"/>
    <n v="83913005"/>
    <n v="1043486995"/>
    <s v="REQUERIMIENTO"/>
    <x v="1"/>
    <s v="SR"/>
    <m/>
    <m/>
    <m/>
    <m/>
  </r>
  <r>
    <n v="31"/>
    <n v="0"/>
    <s v="N"/>
    <x v="8"/>
    <x v="2"/>
    <s v="PUERTO MONTT"/>
    <s v="I. Municipalidad de Puerto Montt"/>
    <s v="EJECUCION"/>
    <n v="30072731"/>
    <s v="30072731-EJECUCION"/>
    <s v="MEJORAMIENTO PASEO ANTONIO VARAS, PUERTO MONTT"/>
    <n v="2020003000"/>
    <n v="2020003000"/>
    <n v="0"/>
    <n v="0"/>
    <n v="0"/>
    <n v="2020003000"/>
    <n v="0"/>
    <n v="2020003000"/>
    <m/>
    <n v="0"/>
    <n v="0"/>
    <n v="0"/>
    <n v="0"/>
    <n v="0"/>
    <n v="2020003000"/>
    <s v="ARI"/>
    <x v="1"/>
    <s v="SR"/>
    <m/>
    <m/>
    <m/>
    <m/>
  </r>
  <r>
    <m/>
    <m/>
    <m/>
    <x v="0"/>
    <x v="0"/>
    <m/>
    <m/>
    <m/>
    <m/>
    <m/>
    <s v="TOTAL INICIATIVAS NUEVAS"/>
    <n v="5801728000"/>
    <n v="5801728000"/>
    <n v="0"/>
    <n v="0"/>
    <n v="623214005"/>
    <n v="5178513995"/>
    <n v="739301000"/>
    <n v="5062427000"/>
    <n v="0"/>
    <n v="0"/>
    <n v="0"/>
    <n v="0"/>
    <n v="0"/>
    <n v="623214005"/>
    <n v="5178513995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PUERTO MONTT"/>
    <n v="27163891974"/>
    <n v="31765133139"/>
    <n v="13553959645"/>
    <n v="18284610816"/>
    <n v="5446756329"/>
    <n v="8008474995"/>
    <n v="5446756329"/>
    <n v="8163176000"/>
    <n v="0"/>
    <n v="466960605"/>
    <n v="1612929772"/>
    <n v="181088835"/>
    <n v="2260979212"/>
    <n v="3185777117"/>
    <n v="803376599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CALBUC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s v=""/>
    <m/>
    <m/>
    <m/>
  </r>
  <r>
    <n v="31"/>
    <n v="0"/>
    <s v="P"/>
    <x v="1"/>
    <x v="2"/>
    <s v="CALBUCO"/>
    <s v="Dirección de Arquitectura"/>
    <s v="EJECUCION"/>
    <n v="20086686"/>
    <s v="20086686-EJECUCION"/>
    <s v=" REPOSICIÓN PARCIAL LICEO POLITÉCNICO CALBUCO (CONSULTORIA)"/>
    <n v="115742000"/>
    <n v="115742000"/>
    <n v="0"/>
    <n v="0"/>
    <n v="115742000"/>
    <n v="0"/>
    <n v="115742000"/>
    <n v="0"/>
    <n v="0"/>
    <n v="0"/>
    <n v="0"/>
    <n v="0"/>
    <n v="0"/>
    <n v="115742000"/>
    <n v="0"/>
    <s v="REQUERIMIENTO"/>
    <x v="1"/>
    <s v="RS"/>
    <s v="si"/>
    <m/>
    <d v="2016-07-29T00:00:00"/>
    <m/>
  </r>
  <r>
    <n v="31"/>
    <n v="2"/>
    <s v="P"/>
    <x v="8"/>
    <x v="2"/>
    <s v="CALBUCO"/>
    <s v="I. Municipalidad de Calbuco"/>
    <s v="EJECUCION"/>
    <n v="30087299"/>
    <s v="30087299-EJECUCION"/>
    <s v=" HABILITACIÓN CEMENTERIO MUNICIPAL DE CALBUCO"/>
    <n v="1111665788"/>
    <n v="1111665788"/>
    <n v="0"/>
    <n v="0"/>
    <n v="500000000"/>
    <n v="611665788"/>
    <n v="500000000"/>
    <n v="611665788"/>
    <n v="0"/>
    <n v="0"/>
    <n v="0"/>
    <n v="0"/>
    <n v="0"/>
    <n v="500000000"/>
    <n v="611665788"/>
    <s v="ARI"/>
    <x v="1"/>
    <s v="RS"/>
    <s v=""/>
    <s v="RS"/>
    <s v="'09/05/2016"/>
    <s v="si"/>
  </r>
  <r>
    <m/>
    <m/>
    <m/>
    <x v="0"/>
    <x v="0"/>
    <m/>
    <m/>
    <m/>
    <m/>
    <m/>
    <s v="TOTAL DE INICIATIVAS PUESTA EN MARCHA"/>
    <n v="1227407788"/>
    <n v="1227407788"/>
    <n v="0"/>
    <n v="0"/>
    <n v="615742000"/>
    <n v="611665788"/>
    <n v="615742000"/>
    <n v="611665788"/>
    <n v="0"/>
    <n v="0"/>
    <n v="0"/>
    <n v="0"/>
    <n v="0"/>
    <n v="615742000"/>
    <n v="61166578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4"/>
    <s v="N"/>
    <x v="3"/>
    <x v="2"/>
    <s v="CALBUCO"/>
    <s v="I. Municipalidad de Calbuco"/>
    <s v="EJECUCION"/>
    <n v="30115349"/>
    <s v="30115349-EJECUCION"/>
    <s v=" CONSTRUCCIÓN PAVIMENTOS AV PRESIDENTE IBAÑEZ"/>
    <n v="568832253"/>
    <n v="568832253"/>
    <n v="0"/>
    <n v="0"/>
    <n v="200000000"/>
    <n v="368832253"/>
    <n v="200000000"/>
    <n v="368832253"/>
    <n v="0"/>
    <n v="0"/>
    <n v="0"/>
    <n v="0"/>
    <n v="0"/>
    <n v="200000000"/>
    <n v="368832253"/>
    <s v="ARI"/>
    <x v="2"/>
    <s v="OT"/>
    <s v=""/>
    <m/>
    <m/>
    <s v="si"/>
  </r>
  <r>
    <n v="31"/>
    <m/>
    <s v="N"/>
    <x v="7"/>
    <x v="2"/>
    <s v="CALBUCO"/>
    <s v="I. Municipalidad de Calbuco"/>
    <s v="EJECUCION"/>
    <n v="30339483"/>
    <s v="30339483-EJECUCION"/>
    <s v="HABILITACION SUMINISTRO ELÉCTRICO ISLA QUEULLIN"/>
    <n v="1035560000"/>
    <n v="1035560000"/>
    <n v="0"/>
    <n v="0"/>
    <n v="0"/>
    <n v="1035560000"/>
    <n v="0"/>
    <n v="1035560000"/>
    <m/>
    <n v="0"/>
    <n v="0"/>
    <n v="0"/>
    <n v="0"/>
    <n v="0"/>
    <n v="1035560000"/>
    <s v="ARI"/>
    <x v="1"/>
    <s v="SR"/>
    <m/>
    <m/>
    <m/>
    <m/>
  </r>
  <r>
    <n v="31"/>
    <n v="5"/>
    <s v="N"/>
    <x v="6"/>
    <x v="2"/>
    <s v="CALBUCO"/>
    <s v="I. Municipalidad de Calbuco"/>
    <s v="EJECUCION"/>
    <n v="30427273"/>
    <s v="30427273-EJECUCION"/>
    <s v=" CONSTRUCCIÓN INFRAESTRUCTURA SANITARIA LOCALIDAD DE PARGUA"/>
    <n v="750000000"/>
    <n v="750000000"/>
    <n v="0"/>
    <n v="0"/>
    <n v="100000000"/>
    <n v="650000000"/>
    <n v="100000000"/>
    <n v="650000000"/>
    <n v="0"/>
    <n v="0"/>
    <n v="0"/>
    <n v="0"/>
    <n v="0"/>
    <n v="100000000"/>
    <n v="650000000"/>
    <s v="ARI"/>
    <x v="1"/>
    <s v="SR"/>
    <s v=""/>
    <m/>
    <m/>
    <m/>
  </r>
  <r>
    <m/>
    <m/>
    <m/>
    <x v="0"/>
    <x v="0"/>
    <m/>
    <m/>
    <m/>
    <m/>
    <m/>
    <s v="TOTAL INICIATIVAS NUEVAS"/>
    <n v="2354392253"/>
    <n v="2354392253"/>
    <n v="0"/>
    <n v="0"/>
    <n v="300000000"/>
    <n v="2054392253"/>
    <n v="300000000"/>
    <n v="2054392253"/>
    <n v="0"/>
    <n v="0"/>
    <n v="0"/>
    <n v="0"/>
    <n v="0"/>
    <n v="300000000"/>
    <n v="205439225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CALBUCO"/>
    <n v="3581800041"/>
    <n v="3581800041"/>
    <n v="0"/>
    <n v="0"/>
    <n v="915742000"/>
    <n v="2666058041"/>
    <n v="915742000"/>
    <n v="2666058041"/>
    <n v="0"/>
    <n v="0"/>
    <n v="0"/>
    <n v="0"/>
    <n v="0"/>
    <n v="915742000"/>
    <n v="2666058041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COCHAM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3"/>
    <x v="2"/>
    <s v="COCHAMO"/>
    <s v="Dirección de Vialidad"/>
    <s v="EJECUCION"/>
    <n v="30342773"/>
    <s v="30342773-EJECUCION"/>
    <s v="MEJORAMIENTO RUTA V 69 SECTOR RALUN COCHAMO"/>
    <n v="5648425000"/>
    <n v="5648425000"/>
    <n v="10000000"/>
    <n v="8755977"/>
    <n v="509056055"/>
    <n v="5130612968"/>
    <n v="500000000"/>
    <n v="5138425000"/>
    <n v="0"/>
    <n v="0"/>
    <n v="0"/>
    <n v="2701236"/>
    <n v="2701236"/>
    <n v="506354819"/>
    <n v="5130612968"/>
    <s v="EJECUCIÓN"/>
    <x v="8"/>
    <s v="RS"/>
    <s v=""/>
    <s v="RS"/>
    <s v="'11/02/2016"/>
    <s v="si"/>
  </r>
  <r>
    <n v="31"/>
    <n v="0"/>
    <s v="A"/>
    <x v="4"/>
    <x v="2"/>
    <s v="COCHAMO"/>
    <s v="Carabineros de Chile"/>
    <s v="EJECUCION"/>
    <n v="30046830"/>
    <s v="30046830-EJECUCION"/>
    <s v="REPOSICION RETEN CARABINEROS DE COCHAMO"/>
    <n v="699562158"/>
    <n v="691921158"/>
    <n v="184776664"/>
    <n v="177136661"/>
    <n v="486847798"/>
    <n v="0"/>
    <n v="514785494"/>
    <n v="0"/>
    <n v="0"/>
    <n v="109197501"/>
    <n v="94512648"/>
    <n v="91584240"/>
    <n v="295294389"/>
    <n v="191553409"/>
    <n v="27936699"/>
    <s v="EJECUCIÓN"/>
    <x v="1"/>
    <s v="RS"/>
    <s v=""/>
    <s v="RS"/>
    <s v="'30/12/2015"/>
    <s v="si"/>
  </r>
  <r>
    <n v="31"/>
    <m/>
    <s v="A"/>
    <x v="2"/>
    <x v="2"/>
    <s v="COCHAMO"/>
    <m/>
    <s v="EJECUCION"/>
    <n v="30047349"/>
    <s v="30047349-EJECUCION"/>
    <s v="CONSTRUCCION CENTRO DE SALUD  COCHAMO"/>
    <m/>
    <n v="1901352852"/>
    <m/>
    <n v="1798669305"/>
    <n v="10269922"/>
    <m/>
    <m/>
    <m/>
    <m/>
    <n v="0"/>
    <n v="10269922"/>
    <n v="0"/>
    <n v="10269922"/>
    <n v="0"/>
    <n v="92413625"/>
    <s v="EJECUCIÓN"/>
    <x v="1"/>
    <s v="RS"/>
    <m/>
    <m/>
    <m/>
    <m/>
  </r>
  <r>
    <m/>
    <m/>
    <m/>
    <x v="0"/>
    <x v="0"/>
    <m/>
    <m/>
    <m/>
    <m/>
    <m/>
    <s v="TOTAL INICIATIVAS DE ARRASTRE"/>
    <n v="6347987158"/>
    <n v="8241699010"/>
    <n v="194776664"/>
    <n v="1984561943"/>
    <n v="1006173775"/>
    <n v="5130612968"/>
    <n v="1014785494"/>
    <n v="5138425000"/>
    <n v="0"/>
    <n v="109197501"/>
    <n v="104782570"/>
    <n v="94285476"/>
    <n v="308265547"/>
    <n v="697908228"/>
    <n v="525096329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n v="9"/>
    <s v="P"/>
    <x v="8"/>
    <x v="2"/>
    <s v="COCHAMO"/>
    <s v="I. Municipalidad de Cochamo"/>
    <s v="EJECUCION"/>
    <n v="30188272"/>
    <s v="30188272-EJECUCION"/>
    <s v=" REPOSICION BUS DE PASAJEROS DE LA COMUNA DE COCHAMO"/>
    <n v="129544000"/>
    <n v="129544000"/>
    <n v="0"/>
    <n v="0"/>
    <n v="129544000"/>
    <n v="0"/>
    <n v="129544000"/>
    <n v="0"/>
    <n v="0"/>
    <n v="0"/>
    <n v="0"/>
    <n v="0"/>
    <n v="0"/>
    <n v="129544000"/>
    <n v="0"/>
    <s v="ARI"/>
    <x v="1"/>
    <s v="RS*"/>
    <s v=""/>
    <m/>
    <n v="2015"/>
    <s v="si"/>
  </r>
  <r>
    <n v="31"/>
    <n v="3"/>
    <s v="P"/>
    <x v="6"/>
    <x v="2"/>
    <s v="COCHAMO"/>
    <s v="I. Municipalidad de Cochamo"/>
    <s v="DISEÑO"/>
    <n v="30131517"/>
    <s v="30131517-DISEÑO"/>
    <s v=" CONSTRUCCION SISTEMA APR  EL QUECHE"/>
    <n v="27000000"/>
    <n v="27000000"/>
    <n v="5400000"/>
    <n v="0"/>
    <n v="27000000"/>
    <n v="0"/>
    <n v="21600000"/>
    <n v="0"/>
    <n v="0"/>
    <n v="0"/>
    <n v="0"/>
    <n v="0"/>
    <n v="0"/>
    <n v="27000000"/>
    <n v="0"/>
    <s v="EJECUCIÓN"/>
    <x v="1"/>
    <s v="RS"/>
    <s v=""/>
    <s v="RS"/>
    <s v="'31/12/2015"/>
    <s v="si"/>
  </r>
  <r>
    <n v="29"/>
    <n v="8"/>
    <s v="P"/>
    <x v="1"/>
    <x v="2"/>
    <s v="COCHAMO"/>
    <s v="I. Municipalidad de Cochamo"/>
    <s v="EJECUCION"/>
    <n v="30428722"/>
    <s v="30428722-EJECUCION"/>
    <s v=" EQUIPAMIENTO PREBASICA PARA LAS ESCUELAS"/>
    <n v="149920000"/>
    <n v="149920000"/>
    <n v="0"/>
    <n v="0"/>
    <n v="149920000"/>
    <n v="0"/>
    <n v="149920000"/>
    <n v="0"/>
    <n v="0"/>
    <n v="0"/>
    <n v="0"/>
    <n v="0"/>
    <n v="0"/>
    <n v="149920000"/>
    <n v="0"/>
    <s v="ARI"/>
    <x v="1"/>
    <s v="RS*"/>
    <s v=""/>
    <m/>
    <s v="2.635/17-05-2016"/>
    <s v="si"/>
  </r>
  <r>
    <n v="29"/>
    <n v="7"/>
    <s v="P"/>
    <x v="1"/>
    <x v="2"/>
    <s v="COCHAMO"/>
    <s v="I. Municipalidad de Cochamo"/>
    <s v="EJECUCION"/>
    <n v="30428679"/>
    <s v="30428679-EJECUCION"/>
    <s v=" EQUIPAMIENTO DE INNOVACION CIENCIA Y TIC ESCUELAS"/>
    <n v="299578000"/>
    <n v="299578000"/>
    <n v="0"/>
    <n v="0"/>
    <n v="299578000"/>
    <n v="0"/>
    <n v="299578000"/>
    <n v="0"/>
    <n v="0"/>
    <n v="0"/>
    <n v="0"/>
    <n v="0"/>
    <n v="0"/>
    <n v="299578000"/>
    <n v="0"/>
    <s v="ARI"/>
    <x v="1"/>
    <s v="RS*"/>
    <s v=""/>
    <m/>
    <s v="2.636/17-05-2016"/>
    <s v="si"/>
  </r>
  <r>
    <m/>
    <m/>
    <m/>
    <x v="0"/>
    <x v="0"/>
    <m/>
    <m/>
    <m/>
    <m/>
    <m/>
    <s v="TOTAL DE INICIATIVAS PUESTA EN MARCHA"/>
    <n v="606042000"/>
    <n v="606042000"/>
    <n v="5400000"/>
    <n v="0"/>
    <n v="606042000"/>
    <n v="0"/>
    <n v="579042000"/>
    <n v="0"/>
    <n v="0"/>
    <n v="0"/>
    <n v="0"/>
    <n v="0"/>
    <n v="0"/>
    <n v="606042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1"/>
    <s v="N"/>
    <x v="9"/>
    <x v="2"/>
    <s v="COCHAMO"/>
    <s v="I. Municipalidad de Cochamo"/>
    <s v="EJECUCION"/>
    <n v="30248522"/>
    <s v="30248522-EJECUCION"/>
    <s v=" CONSTRUCCIÓN ESTADIO MUNICIPAL DE COCHAMÓ"/>
    <n v="1119427000"/>
    <n v="1119427000"/>
    <n v="0"/>
    <n v="0"/>
    <n v="100000000"/>
    <n v="1019427000"/>
    <n v="100000000"/>
    <n v="1019427000"/>
    <n v="0"/>
    <n v="0"/>
    <n v="0"/>
    <n v="0"/>
    <n v="0"/>
    <n v="100000000"/>
    <n v="1019427000"/>
    <s v="ARI"/>
    <x v="1"/>
    <s v="OT"/>
    <s v=""/>
    <s v="OT"/>
    <s v="'12/02/2016"/>
    <s v="si"/>
  </r>
  <r>
    <n v="31"/>
    <n v="2"/>
    <s v="N"/>
    <x v="6"/>
    <x v="2"/>
    <s v="COCHAMO"/>
    <s v="I. Municipalidad de Cochamo"/>
    <s v="EJECUCION"/>
    <n v="30116480"/>
    <s v="30116480-EJECUCION"/>
    <s v=" CONSTRUCCION SISTEMA AGUA POTABLE RURAL DE YATES"/>
    <n v="167764000"/>
    <n v="167764000"/>
    <n v="0"/>
    <n v="0"/>
    <n v="100000000"/>
    <n v="67764000"/>
    <n v="100000000"/>
    <n v="67764000"/>
    <n v="0"/>
    <n v="0"/>
    <n v="0"/>
    <n v="0"/>
    <n v="0"/>
    <n v="100000000"/>
    <n v="67764000"/>
    <s v="ARI"/>
    <x v="1"/>
    <s v="OT"/>
    <s v=""/>
    <s v="OT"/>
    <s v="'04/07/2016"/>
    <s v="si"/>
  </r>
  <r>
    <m/>
    <m/>
    <m/>
    <x v="0"/>
    <x v="0"/>
    <m/>
    <m/>
    <m/>
    <m/>
    <m/>
    <s v="TOTAL INICIATIVAS NUEVAS"/>
    <n v="1287191000"/>
    <n v="1287191000"/>
    <n v="0"/>
    <n v="0"/>
    <n v="200000000"/>
    <n v="1087191000"/>
    <n v="200000000"/>
    <n v="1087191000"/>
    <n v="0"/>
    <n v="0"/>
    <n v="0"/>
    <n v="0"/>
    <n v="0"/>
    <n v="200000000"/>
    <n v="1087191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 COMUNA DE COCHAMO"/>
    <n v="8241220158"/>
    <n v="10134932010"/>
    <n v="2120956968"/>
    <n v="1984561943"/>
    <n v="1812215775"/>
    <n v="6217803968"/>
    <n v="1829882552"/>
    <n v="6225616000"/>
    <n v="0"/>
    <n v="109197501"/>
    <n v="104782570"/>
    <n v="94285476"/>
    <n v="308265547"/>
    <n v="1503950228"/>
    <n v="633815429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FRESIA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6"/>
    <x v="2"/>
    <s v="FRESIA"/>
    <s v="I. Municipalidad de Fresia"/>
    <s v="EJECUCION"/>
    <n v="30212372"/>
    <s v="30212372-EJECUCION"/>
    <s v="CONSTRUCCION APR SECTOR RURAL LA VEGA"/>
    <n v="325498071"/>
    <n v="297405618"/>
    <n v="304536152"/>
    <n v="234940852"/>
    <n v="60524209"/>
    <n v="0"/>
    <n v="20961919"/>
    <n v="0"/>
    <n v="0"/>
    <n v="0"/>
    <n v="6194445"/>
    <n v="20000000"/>
    <n v="26194445"/>
    <n v="34329764"/>
    <n v="1940557"/>
    <s v="EJECUCIÓN"/>
    <x v="1"/>
    <s v="RS"/>
    <s v=""/>
    <s v="RS"/>
    <s v="'15/09/2016"/>
    <s v="si"/>
  </r>
  <r>
    <n v="31"/>
    <n v="0"/>
    <s v="A"/>
    <x v="6"/>
    <x v="2"/>
    <s v="FRESIA"/>
    <s v="I. Municipalidad de Fresia"/>
    <s v="EJECUCION"/>
    <n v="30212472"/>
    <s v="30212472-EJECUCION"/>
    <s v="CONTRUCCION SERVICIO APR SECTOR RURAL EL MAÑIO"/>
    <n v="397969436"/>
    <n v="397969436"/>
    <n v="376365503"/>
    <n v="376365503"/>
    <n v="21603933"/>
    <n v="0"/>
    <n v="21603933"/>
    <n v="0"/>
    <n v="0"/>
    <n v="0"/>
    <n v="0"/>
    <n v="0"/>
    <n v="0"/>
    <n v="21603933"/>
    <n v="0"/>
    <s v="TERMINADO"/>
    <x v="1"/>
    <s v="RS"/>
    <m/>
    <s v="RS"/>
    <s v="'02/11/2016"/>
    <s v="si"/>
  </r>
  <r>
    <n v="31"/>
    <m/>
    <s v="A"/>
    <x v="9"/>
    <x v="2"/>
    <s v="FRESIA"/>
    <s v="I. Municipalidad de Fresia"/>
    <s v="EJECUCION"/>
    <n v="30076568"/>
    <s v="30076568-EJECUCION"/>
    <s v="REPOSICION ESTADIO MUNICIPAL DE FRESIA"/>
    <m/>
    <n v="1181531465"/>
    <m/>
    <n v="1170290324"/>
    <n v="11241141"/>
    <n v="0"/>
    <m/>
    <m/>
    <m/>
    <n v="0"/>
    <n v="11241141"/>
    <n v="0"/>
    <n v="11241141"/>
    <n v="0"/>
    <n v="0"/>
    <s v="TERMINADO"/>
    <x v="2"/>
    <s v="RS"/>
    <m/>
    <m/>
    <m/>
    <m/>
  </r>
  <r>
    <n v="31"/>
    <m/>
    <s v="A"/>
    <x v="6"/>
    <x v="2"/>
    <s v="FRESIA"/>
    <s v="I. Municipalidad de Fresia"/>
    <s v="EJECUCION"/>
    <n v="30212322"/>
    <s v="30212322-EJECUCION"/>
    <s v="CONSTRUCCION APR LINEA SIN NOMBRE"/>
    <m/>
    <n v="416715387"/>
    <m/>
    <n v="376247816"/>
    <n v="40467571"/>
    <n v="0"/>
    <m/>
    <m/>
    <m/>
    <n v="0"/>
    <n v="0"/>
    <n v="0"/>
    <n v="0"/>
    <n v="40467571"/>
    <n v="0"/>
    <s v="TERMINADO"/>
    <x v="3"/>
    <s v="RS"/>
    <m/>
    <m/>
    <m/>
    <m/>
  </r>
  <r>
    <n v="31"/>
    <m/>
    <s v="A"/>
    <x v="8"/>
    <x v="2"/>
    <s v="FRESIA"/>
    <s v="I. Municipalidad de Fresia"/>
    <s v="EJECUCION"/>
    <n v="30129657"/>
    <s v="30129657-EJECUCION"/>
    <s v="CONSTRUCCION CIERRE  VERTEDERO MUNICIPAL DE FRESIA."/>
    <m/>
    <n v="255539488"/>
    <m/>
    <n v="253598931"/>
    <n v="0"/>
    <m/>
    <m/>
    <m/>
    <m/>
    <n v="0"/>
    <n v="0"/>
    <n v="0"/>
    <n v="0"/>
    <n v="0"/>
    <n v="1940557"/>
    <s v="TERMINADO"/>
    <x v="5"/>
    <s v="RS"/>
    <m/>
    <m/>
    <m/>
    <m/>
  </r>
  <r>
    <m/>
    <m/>
    <m/>
    <x v="0"/>
    <x v="0"/>
    <m/>
    <m/>
    <m/>
    <m/>
    <m/>
    <s v="TOTAL INICIATIVAS DE ARRASTRE"/>
    <n v="723467507"/>
    <n v="2549161394"/>
    <n v="680901655"/>
    <n v="2411443426"/>
    <n v="133836854"/>
    <n v="0"/>
    <n v="42565852"/>
    <n v="0"/>
    <n v="0"/>
    <n v="0"/>
    <n v="17435586"/>
    <n v="20000000"/>
    <n v="37435586"/>
    <n v="96401268"/>
    <n v="388111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1"/>
    <s v="P"/>
    <x v="6"/>
    <x v="2"/>
    <s v="FRESIA"/>
    <s v="I. Municipalidad de Fresia"/>
    <s v="EJECUCION"/>
    <n v="30088011"/>
    <s v="30088011-EJECUCION"/>
    <s v=" CONSTRUCCION PLANTA DE TRATAMIENTO DE PARGA"/>
    <n v="455662138"/>
    <n v="455662138"/>
    <n v="181597709"/>
    <n v="0"/>
    <n v="247311582"/>
    <n v="208350556"/>
    <n v="274064429"/>
    <n v="0"/>
    <n v="0"/>
    <n v="0"/>
    <n v="0"/>
    <n v="0"/>
    <n v="0"/>
    <n v="247311582"/>
    <n v="208350556"/>
    <s v="EJECUCIÓN"/>
    <x v="5"/>
    <s v="RS"/>
    <s v="si"/>
    <s v="RS"/>
    <s v="'04/10/2016"/>
    <s v="si"/>
  </r>
  <r>
    <m/>
    <m/>
    <m/>
    <x v="0"/>
    <x v="0"/>
    <m/>
    <m/>
    <m/>
    <m/>
    <m/>
    <s v="TOTAL DE INICIATIVAS PUESTA EN MARCHA"/>
    <n v="455662138"/>
    <n v="455662138"/>
    <n v="181597709"/>
    <n v="0"/>
    <n v="247311582"/>
    <n v="208350556"/>
    <m/>
    <m/>
    <m/>
    <n v="0"/>
    <n v="0"/>
    <n v="0"/>
    <n v="0"/>
    <n v="247311582"/>
    <n v="208350556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2"/>
    <s v="N"/>
    <x v="3"/>
    <x v="2"/>
    <s v="FRESIA"/>
    <s v="I. Municipalidad de Fresia"/>
    <s v="EJECUCION"/>
    <n v="30130451"/>
    <s v="30130451-EJECUCION"/>
    <s v=" MEJORAMIENTO 03 CALLES LOCALIDAD DE PARGA, FRESIA"/>
    <n v="424293000"/>
    <n v="424293000"/>
    <n v="0"/>
    <n v="0"/>
    <n v="98291288"/>
    <n v="326001712"/>
    <n v="150000000"/>
    <n v="274293000"/>
    <n v="0"/>
    <n v="0"/>
    <n v="0"/>
    <n v="0"/>
    <n v="0"/>
    <n v="98291288"/>
    <n v="326001712"/>
    <s v="ARI"/>
    <x v="2"/>
    <s v="SR"/>
    <s v=""/>
    <m/>
    <m/>
    <m/>
  </r>
  <r>
    <n v="33"/>
    <n v="2"/>
    <s v="N"/>
    <x v="3"/>
    <x v="2"/>
    <s v="FRESIA"/>
    <s v="I. Municipalidad de Fresia"/>
    <s v="EJECUCION"/>
    <n v="30458130"/>
    <s v="30458130-EJECUCION"/>
    <s v="CONSTRUCCION CASETAS SANITARIAS Y CONEXION SECTOR LOS PRADOS, FRESIA"/>
    <n v="491000000"/>
    <n v="491000000"/>
    <n v="0"/>
    <n v="0"/>
    <n v="50000000"/>
    <n v="441000000"/>
    <n v="50000000"/>
    <n v="441000000"/>
    <m/>
    <n v="0"/>
    <n v="0"/>
    <n v="0"/>
    <n v="0"/>
    <n v="50000000"/>
    <n v="441000000"/>
    <s v="ARI"/>
    <x v="3"/>
    <s v="SR"/>
    <m/>
    <m/>
    <m/>
    <m/>
  </r>
  <r>
    <m/>
    <m/>
    <m/>
    <x v="0"/>
    <x v="0"/>
    <m/>
    <m/>
    <m/>
    <m/>
    <m/>
    <s v="TOTAL INICIATIVAS NUEVAS"/>
    <n v="915293000"/>
    <n v="915293000"/>
    <n v="0"/>
    <n v="0"/>
    <n v="148291288"/>
    <n v="767001712"/>
    <n v="200000000"/>
    <n v="715293000"/>
    <n v="0"/>
    <n v="0"/>
    <n v="0"/>
    <n v="0"/>
    <n v="0"/>
    <n v="148291288"/>
    <n v="76700171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FRESIA"/>
    <n v="2094422645"/>
    <n v="3920116532"/>
    <n v="862499364"/>
    <n v="2411443426"/>
    <n v="529439724"/>
    <n v="975352268"/>
    <n v="242565852"/>
    <n v="715293000"/>
    <n v="0"/>
    <n v="0"/>
    <n v="17435586"/>
    <n v="20000000"/>
    <n v="37435586"/>
    <n v="492004138"/>
    <n v="97923338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FRUTILLAR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8"/>
    <x v="2"/>
    <s v="FRUTILLAR"/>
    <s v="I. Municipalidad de Frutillar"/>
    <s v="DISEÑO"/>
    <n v="30071843"/>
    <s v="30071843-DISEÑO"/>
    <s v="CONSTRUCCION EDIFICIO CONSITORIAL FRUTILLAR"/>
    <n v="33748480"/>
    <n v="38308000"/>
    <n v="31552000"/>
    <n v="34366000"/>
    <n v="3942000"/>
    <n v="0"/>
    <n v="2196480"/>
    <n v="0"/>
    <n v="0"/>
    <n v="0"/>
    <n v="0"/>
    <n v="0"/>
    <n v="0"/>
    <n v="3942000"/>
    <n v="0"/>
    <s v="EJECUCIÓN"/>
    <x v="1"/>
    <s v="RS"/>
    <s v=""/>
    <m/>
    <m/>
    <s v="si"/>
  </r>
  <r>
    <n v="31"/>
    <m/>
    <s v="A"/>
    <x v="6"/>
    <x v="2"/>
    <s v="FRUTILLAR"/>
    <m/>
    <s v="EJECUCION"/>
    <n v="30128506"/>
    <s v="30128506-EJECUCION"/>
    <s v="CONSTRUCCION RED DE AGUA POTABLE SECTOR LOS BAJOS"/>
    <m/>
    <n v="278849622"/>
    <m/>
    <n v="237205033"/>
    <n v="41644589"/>
    <n v="0"/>
    <m/>
    <m/>
    <m/>
    <n v="0"/>
    <n v="0"/>
    <n v="0"/>
    <n v="0"/>
    <n v="41644589"/>
    <n v="0"/>
    <s v="TERMINADO"/>
    <x v="7"/>
    <s v="RS"/>
    <m/>
    <m/>
    <m/>
    <m/>
  </r>
  <r>
    <n v="31"/>
    <m/>
    <s v="A"/>
    <x v="2"/>
    <x v="2"/>
    <s v="FRUTILLAR"/>
    <m/>
    <s v="DISEÑO"/>
    <n v="30219228"/>
    <s v="30219228-DISEÑO"/>
    <s v="REPOSICION CENTRO DE SALUD DE ATENCION PRIMARIA FRUTILLAR"/>
    <m/>
    <n v="96233000"/>
    <m/>
    <n v="82343100"/>
    <n v="13889900"/>
    <n v="0"/>
    <m/>
    <m/>
    <m/>
    <n v="0"/>
    <n v="0"/>
    <n v="0"/>
    <n v="0"/>
    <n v="13889900"/>
    <n v="0"/>
    <s v="TERMINADO"/>
    <x v="1"/>
    <s v="RS"/>
    <m/>
    <m/>
    <m/>
    <m/>
  </r>
  <r>
    <n v="31"/>
    <m/>
    <s v="A"/>
    <x v="2"/>
    <x v="2"/>
    <s v="FRUTILLAR"/>
    <s v="Servicio de Salud Reloncavi"/>
    <s v="EJECUCION"/>
    <n v="30125834"/>
    <s v="30125834-EJECUCION"/>
    <s v="MEJORAMIENTO INFRAESTRUCTURA HOSPITAL DE FRUTILLAR"/>
    <m/>
    <n v="684200227"/>
    <m/>
    <n v="668274244"/>
    <n v="15925983"/>
    <n v="0"/>
    <m/>
    <m/>
    <m/>
    <n v="0"/>
    <n v="0"/>
    <n v="0"/>
    <n v="0"/>
    <n v="15925983"/>
    <n v="0"/>
    <s v="EJECUCIÓN"/>
    <x v="1"/>
    <s v="RS"/>
    <m/>
    <m/>
    <m/>
    <m/>
  </r>
  <r>
    <n v="31"/>
    <n v="0"/>
    <s v="A"/>
    <x v="1"/>
    <x v="2"/>
    <s v="FRUTILLAR"/>
    <s v="I. Municipalidad de Frutillar"/>
    <s v="EJECUCION"/>
    <n v="30073164"/>
    <s v="30073164-EJECUCION"/>
    <s v="CONSTRUCCION ESCUELA ESPECIAL SAN AGUSTIN"/>
    <n v="705879793"/>
    <n v="705879793"/>
    <n v="662154793"/>
    <n v="659954793"/>
    <n v="45925000"/>
    <n v="0"/>
    <n v="43725000"/>
    <n v="0"/>
    <n v="0"/>
    <n v="0"/>
    <n v="23524679"/>
    <n v="13646014"/>
    <n v="37170693"/>
    <n v="8754307"/>
    <n v="0"/>
    <s v="TERMINADO"/>
    <x v="1"/>
    <s v="RS"/>
    <s v=""/>
    <s v="RS"/>
    <s v="'11/01/2016"/>
    <s v="si"/>
  </r>
  <r>
    <n v="31"/>
    <n v="1"/>
    <s v="A"/>
    <x v="1"/>
    <x v="2"/>
    <s v="FRUTILLAR"/>
    <s v="I. Municipalidad de Frutillar"/>
    <s v="EJECUCION"/>
    <n v="30113942"/>
    <s v="30113942-EJECUCION"/>
    <s v=" REPOSICION INTERNADO LICEO CHILENO ALEMAN DE FRUTILLAR"/>
    <n v="2834041112"/>
    <n v="2833138112"/>
    <n v="2775076112"/>
    <n v="2775076112"/>
    <n v="58062000"/>
    <n v="0"/>
    <n v="58965000"/>
    <n v="0"/>
    <n v="0"/>
    <n v="0"/>
    <n v="0"/>
    <n v="23882929"/>
    <n v="23882929"/>
    <n v="34179071"/>
    <n v="0"/>
    <s v="EJECUCIÓN"/>
    <x v="6"/>
    <s v="RS"/>
    <s v="si"/>
    <s v="RS"/>
    <s v="'03/05/2016"/>
    <s v="si"/>
  </r>
  <r>
    <n v="31"/>
    <n v="5"/>
    <s v="A"/>
    <x v="3"/>
    <x v="2"/>
    <s v="FRUTILLAR"/>
    <s v="I. Municipalidad de Frutillar"/>
    <s v="EJECUCION"/>
    <n v="30290372"/>
    <s v="30290372-EJECUCION"/>
    <s v="MEJORAMIENTO DIVERSAS CALLES DEL SECTOR CASMA"/>
    <n v="746663952"/>
    <n v="759400000"/>
    <n v="0"/>
    <n v="54640992"/>
    <n v="704759008"/>
    <n v="0"/>
    <n v="400000000"/>
    <n v="346663952"/>
    <n v="0"/>
    <n v="488476081"/>
    <n v="127991002"/>
    <n v="0"/>
    <n v="616467083"/>
    <n v="88291925"/>
    <n v="0"/>
    <s v="EJECUCIÓN"/>
    <x v="2"/>
    <s v="RS"/>
    <s v=""/>
    <s v="RS"/>
    <s v="'18/03/2016"/>
    <s v="si"/>
  </r>
  <r>
    <n v="31"/>
    <n v="4"/>
    <s v="A"/>
    <x v="9"/>
    <x v="2"/>
    <s v="FRUTILLAR"/>
    <s v="I. Municipalidad de Frutillar"/>
    <s v="EJECUCION"/>
    <n v="30085373"/>
    <s v="30085373-EJECUCION"/>
    <s v=" REPOSICIÓN ESTADIO MUNICIPAL DE FRUTILLAR"/>
    <n v="1777925638"/>
    <n v="1317147259"/>
    <n v="540693097"/>
    <n v="589452359"/>
    <n v="727694900"/>
    <n v="0"/>
    <n v="1237232541"/>
    <n v="0"/>
    <n v="0"/>
    <n v="0"/>
    <n v="146563484"/>
    <n v="336999916"/>
    <n v="483563400"/>
    <n v="244131500"/>
    <n v="0"/>
    <s v="EJECUCIÓN"/>
    <x v="1"/>
    <s v="RE"/>
    <s v=""/>
    <s v="RS"/>
    <s v="'29/02/2016"/>
    <s v="si"/>
  </r>
  <r>
    <m/>
    <m/>
    <m/>
    <x v="0"/>
    <x v="0"/>
    <m/>
    <m/>
    <m/>
    <m/>
    <m/>
    <s v="TOTAL INICIATIVAS DE ARRASTRE"/>
    <n v="6098258975"/>
    <n v="6713156013"/>
    <n v="4009476002"/>
    <n v="5101312633"/>
    <n v="1611843380"/>
    <n v="0"/>
    <n v="1742119021"/>
    <n v="412416000"/>
    <n v="0"/>
    <n v="488476081"/>
    <n v="298079165"/>
    <n v="374528859"/>
    <n v="1161084105"/>
    <n v="450759275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7"/>
    <s v="P"/>
    <x v="3"/>
    <x v="2"/>
    <s v="FRUTILLAR"/>
    <s v="I. Municipalidad de Frutillar"/>
    <s v="EJECUCION"/>
    <n v="30077934"/>
    <s v="30077934-EJECUCION"/>
    <s v="CONSTRUCCIÓN CALLE NUEVA NUEVE"/>
    <n v="1194820000"/>
    <n v="1194820000"/>
    <n v="0"/>
    <n v="0"/>
    <n v="150000000"/>
    <n v="1044820000"/>
    <n v="100000000"/>
    <n v="1094820000"/>
    <n v="0"/>
    <n v="0"/>
    <n v="0"/>
    <n v="0"/>
    <n v="0"/>
    <n v="150000000"/>
    <n v="1044820000"/>
    <s v="ARI"/>
    <x v="2"/>
    <s v="RS"/>
    <s v="si"/>
    <s v="RS"/>
    <s v="'19/10/2016"/>
    <s v="si"/>
  </r>
  <r>
    <n v="31"/>
    <n v="6"/>
    <s v="P"/>
    <x v="1"/>
    <x v="2"/>
    <s v="FRUTILLAR"/>
    <s v="I. Municipalidad de Frutillar"/>
    <s v="EJECUCION"/>
    <n v="30291172"/>
    <s v="30291172-EJECUCION"/>
    <s v=" CONSTRUCCIÓN BIBLIOTECA MUNICIPAL"/>
    <n v="1313589000"/>
    <n v="1313589000"/>
    <n v="1173000"/>
    <n v="0"/>
    <n v="980275641"/>
    <n v="333313359"/>
    <n v="900000000"/>
    <n v="412416000"/>
    <n v="0"/>
    <n v="0"/>
    <n v="0"/>
    <n v="0"/>
    <n v="0"/>
    <n v="980275641"/>
    <n v="333313359"/>
    <s v="EJECUCIÓN"/>
    <x v="1"/>
    <s v="RS"/>
    <s v=""/>
    <s v="RS"/>
    <s v="'04/05/2016"/>
    <s v="si"/>
  </r>
  <r>
    <m/>
    <m/>
    <m/>
    <x v="0"/>
    <x v="0"/>
    <m/>
    <m/>
    <m/>
    <m/>
    <m/>
    <s v="TOTAL DE INICIATIVAS PUESTA EN MARCHA"/>
    <n v="2508409000"/>
    <n v="2508409000"/>
    <n v="1173000"/>
    <n v="0"/>
    <n v="1130275641"/>
    <n v="1378133359"/>
    <n v="500000000"/>
    <n v="1441483952"/>
    <n v="0"/>
    <n v="0"/>
    <n v="0"/>
    <n v="0"/>
    <n v="0"/>
    <n v="1130275641"/>
    <n v="1378133359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11"/>
    <s v="N"/>
    <x v="6"/>
    <x v="2"/>
    <s v="FRUTILLAR"/>
    <s v="I. Municipalidad de Frutillar"/>
    <s v="EJECUCION"/>
    <n v="30465242"/>
    <s v="30465242-EJECUCION"/>
    <s v=" CONSTRUCCION RED A AGUA POTABLE RURAL SECTOR CENTINELA LA HUACHA"/>
    <n v="315000000"/>
    <n v="315000000"/>
    <n v="0"/>
    <n v="0"/>
    <n v="29000000"/>
    <n v="286000000"/>
    <n v="29000000"/>
    <n v="286000000"/>
    <n v="0"/>
    <n v="0"/>
    <n v="0"/>
    <n v="0"/>
    <n v="0"/>
    <n v="29000000"/>
    <n v="286000000"/>
    <s v="ARI"/>
    <x v="3"/>
    <s v="SR"/>
    <s v=""/>
    <m/>
    <m/>
    <m/>
  </r>
  <r>
    <n v="29"/>
    <n v="0"/>
    <s v="N"/>
    <x v="6"/>
    <x v="2"/>
    <s v="FRUTILLAR"/>
    <s v="I. Municipalidad de Frutillar"/>
    <s v="EJECUCION"/>
    <n v="30481410"/>
    <s v="30481410-EJECUCION"/>
    <s v="ADQUISICIÓN DE VEHICULO OPERACIONES MUNICIPALIDAD DE FRUTILLAR"/>
    <n v="21000000"/>
    <n v="21000000"/>
    <n v="0"/>
    <n v="0"/>
    <n v="21000000"/>
    <n v="0"/>
    <n v="21000000"/>
    <n v="0"/>
    <m/>
    <n v="0"/>
    <n v="0"/>
    <n v="0"/>
    <n v="0"/>
    <n v="21000000"/>
    <n v="0"/>
    <s v="ARI"/>
    <x v="1"/>
    <s v="SR"/>
    <m/>
    <m/>
    <m/>
    <m/>
  </r>
  <r>
    <n v="31"/>
    <n v="12"/>
    <s v="N"/>
    <x v="6"/>
    <x v="2"/>
    <s v="FRUTILLAR"/>
    <s v="I. Municipalidad de Frutillar"/>
    <s v="EJECUCION"/>
    <n v="30465244"/>
    <s v="30465244-EJECUCION"/>
    <s v=" CONSTRUCCIÓN RED A AGUA POTABLE RURAL SECTOR COLONIA SAN MARTIN"/>
    <n v="272000000"/>
    <n v="272000000"/>
    <n v="0"/>
    <n v="0"/>
    <n v="50000000"/>
    <n v="222000000"/>
    <n v="50000000"/>
    <n v="222000000"/>
    <n v="0"/>
    <n v="0"/>
    <n v="0"/>
    <n v="0"/>
    <n v="0"/>
    <n v="50000000"/>
    <n v="222000000"/>
    <s v="ARI"/>
    <x v="3"/>
    <s v="FI"/>
    <s v=""/>
    <s v="FI"/>
    <s v="'21/10/2016"/>
    <m/>
  </r>
  <r>
    <m/>
    <m/>
    <m/>
    <x v="0"/>
    <x v="0"/>
    <m/>
    <m/>
    <m/>
    <m/>
    <m/>
    <s v="TOTAL INICIATIVAS NUEVAS"/>
    <n v="608000000"/>
    <n v="608000000"/>
    <n v="0"/>
    <n v="0"/>
    <n v="100000000"/>
    <n v="508000000"/>
    <n v="100000000"/>
    <n v="508000000"/>
    <n v="0"/>
    <n v="0"/>
    <n v="0"/>
    <n v="0"/>
    <n v="0"/>
    <n v="100000000"/>
    <n v="50800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FRUTILLAR"/>
    <n v="9214667975"/>
    <n v="9829565013"/>
    <n v="4010649002"/>
    <n v="5101312633"/>
    <n v="2842119021"/>
    <n v="1886133359"/>
    <n v="2842119021"/>
    <n v="2361899952"/>
    <n v="0"/>
    <n v="488476081"/>
    <n v="298079165"/>
    <n v="374528859"/>
    <n v="1161084105"/>
    <n v="1681034916"/>
    <n v="1886133359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LLANQUIHUE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3"/>
    <n v="0"/>
    <s v="A"/>
    <x v="6"/>
    <x v="2"/>
    <s v="LLANQUIHUE"/>
    <s v="I. Municipalidad de Llanquihue"/>
    <s v="EJECUCION"/>
    <n v="30074650"/>
    <s v="30074650-EJECUCION"/>
    <s v="REPOSICION PLANTA DE TRATAMIENTO DE AGUAS SERVIDAS LOS PELLINES"/>
    <n v="970565606"/>
    <n v="935262364"/>
    <n v="920159601"/>
    <n v="912101001"/>
    <n v="23161363"/>
    <n v="0"/>
    <n v="50406005"/>
    <n v="0"/>
    <n v="0"/>
    <n v="0"/>
    <n v="0"/>
    <n v="10449156"/>
    <n v="10449156"/>
    <n v="12712207"/>
    <n v="0"/>
    <s v="EJECUCIÓN"/>
    <x v="1"/>
    <s v="RS"/>
    <s v=""/>
    <s v="RS"/>
    <s v="'18/01/2016"/>
    <s v="si"/>
  </r>
  <r>
    <n v="31"/>
    <m/>
    <s v="A"/>
    <x v="8"/>
    <x v="2"/>
    <s v="LLANQUIHUE"/>
    <m/>
    <s v="DISEÑO"/>
    <n v="30076574"/>
    <s v="30076574-DISEÑO"/>
    <s v="REPOSICION EDIFICIO CONSISTORIAL, LLANQUIHUE"/>
    <m/>
    <n v="135089000"/>
    <m/>
    <n v="121552095"/>
    <n v="13536905"/>
    <n v="0"/>
    <m/>
    <m/>
    <m/>
    <n v="0"/>
    <n v="0"/>
    <n v="0"/>
    <n v="0"/>
    <n v="13536905"/>
    <n v="0"/>
    <s v="EJECUCIÓN"/>
    <x v="1"/>
    <s v="RS"/>
    <m/>
    <m/>
    <m/>
    <m/>
  </r>
  <r>
    <m/>
    <m/>
    <m/>
    <x v="0"/>
    <x v="0"/>
    <m/>
    <m/>
    <m/>
    <m/>
    <m/>
    <s v="TOTAL INICIATIVAS DE ARRASTRE"/>
    <n v="970565606"/>
    <n v="1070351364"/>
    <n v="920159601"/>
    <n v="1033653096"/>
    <n v="36698268"/>
    <n v="0"/>
    <n v="50406005"/>
    <n v="0"/>
    <n v="0"/>
    <n v="0"/>
    <n v="0"/>
    <n v="10449156"/>
    <n v="10449156"/>
    <n v="26249112"/>
    <n v="0"/>
    <m/>
    <x v="0"/>
    <m/>
    <n v="0"/>
    <n v="0"/>
    <n v="0"/>
    <n v="0"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29"/>
    <m/>
    <s v="N"/>
    <x v="8"/>
    <x v="2"/>
    <s v="LLANQUIHUE"/>
    <s v="I. Municipalidad de Llanquihue"/>
    <s v="EJECUCION"/>
    <n v="30459473"/>
    <s v="30459473-EJECUCION"/>
    <s v="REPOSICION DE VEHÍCULOS PARA RENOVACIÓN DE FLOTA MUNICIPAL"/>
    <n v="286491000"/>
    <n v="286491000"/>
    <n v="0"/>
    <n v="0"/>
    <n v="286491000"/>
    <n v="0"/>
    <n v="286491000"/>
    <n v="0"/>
    <n v="0"/>
    <n v="0"/>
    <n v="0"/>
    <n v="0"/>
    <n v="0"/>
    <n v="286491000"/>
    <n v="0"/>
    <s v="ARI"/>
    <x v="1"/>
    <s v="RS*"/>
    <m/>
    <m/>
    <m/>
    <m/>
  </r>
  <r>
    <n v="31"/>
    <m/>
    <s v="N"/>
    <x v="8"/>
    <x v="2"/>
    <s v="LLANQUIHUE"/>
    <s v="I. Municipalidad de Llanquihue"/>
    <s v="EJECUCION"/>
    <n v="30076574"/>
    <s v="30076574-EJECUCION"/>
    <s v="REPOSICION EDIFICIO CONSISTORIAL, LLANQUIHUE"/>
    <n v="2559438000"/>
    <n v="2559438000"/>
    <n v="0"/>
    <n v="0"/>
    <n v="369926889"/>
    <n v="2189511111"/>
    <n v="150000000"/>
    <n v="2409438000"/>
    <m/>
    <n v="0"/>
    <n v="0"/>
    <n v="0"/>
    <n v="0"/>
    <n v="369926889"/>
    <n v="2189511111"/>
    <s v="REQUERIMIENTO"/>
    <x v="1"/>
    <s v="SR"/>
    <m/>
    <m/>
    <m/>
    <m/>
  </r>
  <r>
    <m/>
    <m/>
    <m/>
    <x v="0"/>
    <x v="0"/>
    <m/>
    <m/>
    <m/>
    <m/>
    <m/>
    <s v="TOTAL INICIATIVAS NUEVAS"/>
    <n v="2845929000"/>
    <n v="2845929000"/>
    <n v="0"/>
    <n v="0"/>
    <n v="656417889"/>
    <n v="2189511111"/>
    <n v="436491000"/>
    <n v="2409438000"/>
    <n v="0"/>
    <n v="0"/>
    <n v="0"/>
    <n v="0"/>
    <n v="0"/>
    <n v="656417889"/>
    <n v="2189511111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LLANQUIHUE"/>
    <n v="3816494606"/>
    <n v="3916280364"/>
    <n v="920159601"/>
    <n v="1033653096"/>
    <n v="693116157"/>
    <n v="2189511111"/>
    <n v="693116157"/>
    <n v="2409438000"/>
    <n v="0"/>
    <n v="0"/>
    <n v="0"/>
    <n v="10449156"/>
    <n v="10449156"/>
    <n v="682667001"/>
    <n v="2189511111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LOS MUERMOS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6"/>
    <x v="2"/>
    <s v="LOS MUERMOS"/>
    <s v="I. Municipalidad de Los Muermos"/>
    <s v="EJECUCION"/>
    <n v="30108787"/>
    <s v="30108787-EJECUCION"/>
    <s v="REP. P.T.A.S. Y REDES AP Y ALCANT, CAÑITAS"/>
    <n v="1491978107"/>
    <n v="1587610000"/>
    <n v="1444783107"/>
    <n v="1395290867"/>
    <n v="192319133"/>
    <n v="0"/>
    <n v="47195000"/>
    <n v="0"/>
    <n v="0"/>
    <n v="5569282"/>
    <n v="4819500"/>
    <n v="0"/>
    <n v="10388782"/>
    <n v="181930351"/>
    <n v="0"/>
    <s v="EJECUCIÓN"/>
    <x v="1"/>
    <s v="RS"/>
    <s v=""/>
    <s v="RS"/>
    <s v="'04/01/2016"/>
    <s v="si"/>
  </r>
  <r>
    <n v="31"/>
    <m/>
    <s v="A"/>
    <x v="9"/>
    <x v="2"/>
    <s v="LOS MUERMOS"/>
    <s v="I. Municipalidad de Los Muermos"/>
    <s v="EJECUCION"/>
    <n v="30071020"/>
    <s v="30071020-EJECUCION"/>
    <s v="CONSTRUCCION CANCHA SINTETICA CHILEDEPORTE"/>
    <m/>
    <n v="1121850449"/>
    <m/>
    <n v="1119794449"/>
    <n v="2056000"/>
    <n v="0"/>
    <m/>
    <m/>
    <m/>
    <n v="0"/>
    <n v="0"/>
    <n v="0"/>
    <n v="0"/>
    <n v="2056000"/>
    <n v="0"/>
    <s v="EJECUCIÓN"/>
    <x v="1"/>
    <s v="RS"/>
    <m/>
    <m/>
    <m/>
    <m/>
  </r>
  <r>
    <n v="31"/>
    <n v="0"/>
    <s v="A"/>
    <x v="6"/>
    <x v="2"/>
    <s v="LOS MUERMOS"/>
    <s v="I. Municipalidad de Los Muermos"/>
    <s v="EJECUCION"/>
    <n v="30103323"/>
    <s v="30103323-EJECUCION"/>
    <s v="CONSTRUCCION CIERRE EX VERTEDERO MUNICIPAL LOS MUERMOS"/>
    <n v="207019710"/>
    <n v="151494737"/>
    <n v="99601553"/>
    <n v="99601553"/>
    <n v="51893184"/>
    <n v="0"/>
    <n v="107418157"/>
    <n v="0"/>
    <m/>
    <n v="0"/>
    <n v="0"/>
    <n v="0"/>
    <n v="0"/>
    <n v="51893184"/>
    <n v="0"/>
    <s v="EJECUCIÓN"/>
    <x v="1"/>
    <s v="RS"/>
    <m/>
    <m/>
    <m/>
    <m/>
  </r>
  <r>
    <n v="31"/>
    <n v="1"/>
    <s v="A"/>
    <x v="8"/>
    <x v="2"/>
    <s v="LOS MUERMOS"/>
    <s v="I. Municipalidad de Los Muermos"/>
    <s v="EJECUCION"/>
    <n v="30082121"/>
    <s v="30082121-EJECUCION"/>
    <s v=" CONSTRUCCION PLAZA ANFITEATRO Y PASEO CIVICO"/>
    <n v="461209000"/>
    <n v="460401915"/>
    <n v="102460250"/>
    <n v="21296429"/>
    <n v="349193299"/>
    <n v="89912187"/>
    <n v="358748750"/>
    <n v="0"/>
    <n v="0"/>
    <n v="18441702"/>
    <n v="47318736"/>
    <n v="49103684"/>
    <n v="114864122"/>
    <n v="234329177"/>
    <n v="89912187"/>
    <s v="EJECUCIÓN"/>
    <x v="1"/>
    <s v="RS"/>
    <s v="si"/>
    <s v="RS"/>
    <s v="'30/12/2015"/>
    <s v="si"/>
  </r>
  <r>
    <n v="31"/>
    <n v="2"/>
    <s v="A"/>
    <x v="3"/>
    <x v="2"/>
    <s v="LOS MUERMOS"/>
    <s v="I. Municipalidad de Los Muermos"/>
    <s v="EJECUCION"/>
    <n v="30361522"/>
    <s v="30361522-EJECUCION"/>
    <s v=" CONSERVACION 23,85 KM CAMINOS RURALES DE LA COMUNA DE LOS MUERMOS"/>
    <n v="409995906"/>
    <n v="409995906"/>
    <n v="223357510"/>
    <n v="205457219"/>
    <n v="204538687"/>
    <n v="0"/>
    <n v="186638396"/>
    <n v="0"/>
    <n v="0"/>
    <n v="119446250"/>
    <n v="0"/>
    <n v="64036875"/>
    <n v="183483125"/>
    <n v="21055562"/>
    <n v="0"/>
    <s v="EJECUCIÓN"/>
    <x v="1"/>
    <s v="RS*"/>
    <s v=""/>
    <m/>
    <n v="2015"/>
    <s v="si"/>
  </r>
  <r>
    <m/>
    <m/>
    <m/>
    <x v="0"/>
    <x v="0"/>
    <m/>
    <m/>
    <m/>
    <m/>
    <m/>
    <s v="TOTAL INICIATIVAS DE ARRASTRE"/>
    <n v="2570202723"/>
    <n v="3731353007"/>
    <n v="1870202420"/>
    <n v="2841440517"/>
    <n v="800000303"/>
    <n v="89912187"/>
    <n v="700000303"/>
    <n v="0"/>
    <n v="0"/>
    <n v="143457234"/>
    <n v="52138236"/>
    <n v="113140559"/>
    <n v="308736029"/>
    <n v="491264274"/>
    <n v="8991218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m/>
    <s v="P"/>
    <x v="2"/>
    <x v="2"/>
    <s v="LOS MUERMOS"/>
    <s v="I. Municipalidad de Los Muermos"/>
    <s v="EJECUCION"/>
    <n v="30420073"/>
    <s v="30420073-EJECUCION"/>
    <s v=" REPOSICION AMBULANCIA PARA CESFAM DE LOS MUERMOS"/>
    <n v="64378000"/>
    <n v="64378000"/>
    <n v="0"/>
    <n v="0"/>
    <n v="64378000"/>
    <n v="0"/>
    <n v="64378000"/>
    <n v="0"/>
    <m/>
    <n v="0"/>
    <n v="0"/>
    <n v="0"/>
    <n v="0"/>
    <n v="64378000"/>
    <n v="0"/>
    <s v="ARI"/>
    <x v="1"/>
    <s v="RS*"/>
    <m/>
    <m/>
    <m/>
    <m/>
  </r>
  <r>
    <n v="31"/>
    <n v="8"/>
    <s v="P"/>
    <x v="8"/>
    <x v="2"/>
    <s v="LOS MUERMOS"/>
    <s v="I. Municipalidad de Los Muermos"/>
    <s v="EJECUCION"/>
    <n v="30279673"/>
    <s v="30279673-EJECUCION"/>
    <s v=" MEJORAMIENTO Y CONSTRUCCIÓN DE NICHOS CEMENTERIO LOS MUERMOS"/>
    <n v="588165000"/>
    <n v="588165000"/>
    <n v="0"/>
    <n v="0"/>
    <n v="100000000"/>
    <n v="488165000"/>
    <n v="100000000"/>
    <n v="488165000"/>
    <n v="0"/>
    <n v="0"/>
    <n v="0"/>
    <n v="0"/>
    <n v="0"/>
    <n v="100000000"/>
    <n v="488165000"/>
    <s v="ARI"/>
    <x v="1"/>
    <s v="RS"/>
    <s v=""/>
    <s v="RS"/>
    <s v="'06/06/2016"/>
    <s v="si"/>
  </r>
  <r>
    <m/>
    <m/>
    <m/>
    <x v="0"/>
    <x v="0"/>
    <m/>
    <m/>
    <m/>
    <m/>
    <m/>
    <s v="TOTAL DE INICIATIVAS PUESTA EN MARCHA"/>
    <n v="652543000"/>
    <n v="652543000"/>
    <n v="0"/>
    <n v="0"/>
    <n v="164378000"/>
    <n v="488165000"/>
    <n v="164378000"/>
    <n v="488165000"/>
    <n v="0"/>
    <n v="0"/>
    <n v="0"/>
    <n v="0"/>
    <n v="0"/>
    <n v="164378000"/>
    <n v="488165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6"/>
    <s v="N"/>
    <x v="6"/>
    <x v="2"/>
    <s v="LOS MUERMOS"/>
    <s v="I. Municipalidad de Los Muermos"/>
    <s v="EJECUCION"/>
    <n v="30289473"/>
    <s v="30289473-EJECUCION"/>
    <s v=" CONSTRUCCION SERVICIO APR LOS ALAMOS"/>
    <n v="600346000"/>
    <n v="600346000"/>
    <n v="0"/>
    <n v="0"/>
    <n v="50000000"/>
    <n v="550346000"/>
    <n v="100000000"/>
    <n v="500346000"/>
    <n v="0"/>
    <n v="0"/>
    <n v="0"/>
    <n v="0"/>
    <n v="0"/>
    <n v="50000000"/>
    <n v="550346000"/>
    <s v="ARI"/>
    <x v="3"/>
    <s v="RS"/>
    <s v=""/>
    <s v="RS"/>
    <s v="'22/08/2016"/>
    <s v="si"/>
  </r>
  <r>
    <n v="31"/>
    <n v="4"/>
    <s v="N"/>
    <x v="6"/>
    <x v="2"/>
    <s v="LOS MUERMOS"/>
    <s v="I. Municipalidad de Los Muermos"/>
    <s v="DISEÑO"/>
    <n v="30361529"/>
    <s v="30361529-DISEÑO"/>
    <s v=" REPOSICIÓN REDES APR SECTOR CAÑITAS  RÍO FRÍO"/>
    <n v="29320000"/>
    <n v="29320000"/>
    <n v="0"/>
    <n v="0"/>
    <n v="29320000"/>
    <n v="0"/>
    <n v="29320000"/>
    <n v="0"/>
    <n v="0"/>
    <n v="0"/>
    <n v="0"/>
    <n v="0"/>
    <n v="0"/>
    <n v="29320000"/>
    <n v="0"/>
    <s v="ARI"/>
    <x v="3"/>
    <s v="SR"/>
    <s v=""/>
    <m/>
    <m/>
    <s v="si"/>
  </r>
  <r>
    <n v="31"/>
    <n v="7"/>
    <s v="N"/>
    <x v="6"/>
    <x v="2"/>
    <s v="LOS MUERMOS"/>
    <s v="I. Municipalidad de Los Muermos"/>
    <s v="EJECUCION"/>
    <n v="30289475"/>
    <s v="30289475-EJECUCION"/>
    <s v=" CONSTRUCCION REDES AGUA POTABLE RURAL SAN CARLOS EL ÑADY"/>
    <n v="875908000"/>
    <n v="875908000"/>
    <n v="0"/>
    <n v="0"/>
    <n v="50000000"/>
    <n v="825908000"/>
    <n v="100000000"/>
    <n v="775908000"/>
    <n v="0"/>
    <n v="0"/>
    <n v="0"/>
    <n v="0"/>
    <n v="0"/>
    <n v="50000000"/>
    <n v="825908000"/>
    <s v="ARI"/>
    <x v="3"/>
    <s v="SR"/>
    <s v=""/>
    <m/>
    <m/>
    <s v="si"/>
  </r>
  <r>
    <n v="31"/>
    <n v="11"/>
    <s v="N"/>
    <x v="6"/>
    <x v="2"/>
    <s v="LOS MUERMOS"/>
    <s v="I. Municipalidad de Los Muermos"/>
    <s v="DISEÑO"/>
    <n v="30465403"/>
    <s v="30465403-DISEÑO"/>
    <s v=" CONSTRUCCIÓN SERVICIO APR SECTOR CUESTA LA VACA, C LOS MUERMOS"/>
    <n v="25000000"/>
    <n v="25000000"/>
    <n v="0"/>
    <n v="0"/>
    <n v="25000000"/>
    <n v="0"/>
    <n v="25000000"/>
    <n v="0"/>
    <n v="0"/>
    <n v="0"/>
    <n v="0"/>
    <n v="0"/>
    <n v="0"/>
    <n v="25000000"/>
    <n v="0"/>
    <s v="ARI"/>
    <x v="3"/>
    <s v="SR"/>
    <s v=""/>
    <m/>
    <m/>
    <m/>
  </r>
  <r>
    <n v="31"/>
    <n v="13"/>
    <s v="N"/>
    <x v="6"/>
    <x v="2"/>
    <s v="LOS MUERMOS"/>
    <s v="I. Municipalidad de Los Muermos"/>
    <s v="EJECUCION"/>
    <n v="30422722"/>
    <s v="30422722-EJECUCION"/>
    <s v=" CONSTRUCCIÓN SERVICIO APR SANTA AMANDA"/>
    <n v="412151000"/>
    <n v="412151000"/>
    <n v="0"/>
    <n v="0"/>
    <n v="0"/>
    <n v="412151000"/>
    <n v="0"/>
    <n v="412151000"/>
    <n v="0"/>
    <n v="0"/>
    <n v="0"/>
    <n v="0"/>
    <n v="0"/>
    <n v="0"/>
    <n v="412151000"/>
    <s v="ARI"/>
    <x v="3"/>
    <s v="SR"/>
    <s v=""/>
    <m/>
    <m/>
    <m/>
  </r>
  <r>
    <m/>
    <m/>
    <m/>
    <x v="0"/>
    <x v="0"/>
    <m/>
    <m/>
    <m/>
    <m/>
    <m/>
    <s v="TOTAL INICIATIVAS NUEVAS"/>
    <n v="1942725000"/>
    <n v="1942725000"/>
    <n v="0"/>
    <n v="0"/>
    <n v="154320000"/>
    <n v="1788405000"/>
    <n v="254320000"/>
    <n v="1688405000"/>
    <n v="0"/>
    <n v="0"/>
    <n v="0"/>
    <n v="0"/>
    <n v="0"/>
    <n v="154320000"/>
    <n v="1788405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LOS MUERMOS"/>
    <n v="5165470723"/>
    <n v="6326621007"/>
    <n v="1870202420"/>
    <n v="2841440517"/>
    <n v="1118698303"/>
    <n v="2366482187"/>
    <n v="1118698303"/>
    <n v="2176570000"/>
    <n v="0"/>
    <n v="143457234"/>
    <n v="52138236"/>
    <n v="113140559"/>
    <n v="308736029"/>
    <n v="809962274"/>
    <n v="236648218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MAULLIN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3"/>
    <x v="2"/>
    <s v="MAULLIN"/>
    <s v="I. Municipalidad de Maullin"/>
    <s v="DISEÑO"/>
    <n v="30117895"/>
    <s v="30117895-DISEÑO"/>
    <s v="MEJORAMIENTO DIVERSAS CALLES LOCALIDAD DE QUENUIR, COMUNA DE MAULLIN"/>
    <n v="19000000"/>
    <n v="20253000"/>
    <n v="6470000"/>
    <n v="6470000"/>
    <n v="13783000"/>
    <n v="0"/>
    <n v="12530000"/>
    <n v="0"/>
    <n v="0"/>
    <n v="0"/>
    <n v="0"/>
    <n v="0"/>
    <n v="0"/>
    <n v="13783000"/>
    <n v="0"/>
    <s v="EJECUCIÓN"/>
    <x v="1"/>
    <s v="RS"/>
    <s v=""/>
    <s v="RS"/>
    <s v="'30/12/2015"/>
    <s v="si"/>
  </r>
  <r>
    <n v="31"/>
    <m/>
    <s v="A"/>
    <x v="2"/>
    <x v="2"/>
    <s v="MAULLIN"/>
    <m/>
    <s v="EJECUCION"/>
    <n v="30042711"/>
    <s v="30042711-EJECUCION"/>
    <s v="REPOSICION POSTA DE SALUD RURAL ASTILLEROS"/>
    <m/>
    <n v="318224553"/>
    <m/>
    <n v="306009859"/>
    <n v="12214694"/>
    <n v="0"/>
    <m/>
    <m/>
    <m/>
    <n v="0"/>
    <n v="0"/>
    <n v="0"/>
    <n v="0"/>
    <n v="12214694"/>
    <n v="0"/>
    <s v="EJECUCIÓN"/>
    <x v="2"/>
    <s v="RS"/>
    <m/>
    <m/>
    <m/>
    <m/>
  </r>
  <r>
    <n v="31"/>
    <n v="2"/>
    <s v="A"/>
    <x v="5"/>
    <x v="2"/>
    <s v="MAULLIN"/>
    <s v="I. Municipalidad de Maullin"/>
    <s v="EJECUCION"/>
    <n v="30428380"/>
    <s v="30428380-EJECUCION"/>
    <s v=" CONSERVACION MERCADO MUNICIPAL DE MAULLIN"/>
    <n v="239257000"/>
    <n v="236437743"/>
    <n v="100000000"/>
    <n v="84954911"/>
    <n v="151482832"/>
    <n v="0"/>
    <n v="139257000"/>
    <n v="0"/>
    <n v="0"/>
    <n v="78649690"/>
    <n v="0"/>
    <n v="0"/>
    <n v="78649690"/>
    <n v="72833142"/>
    <n v="0"/>
    <s v="TERMINADO"/>
    <x v="1"/>
    <s v="RS*"/>
    <s v=""/>
    <m/>
    <n v="2015"/>
    <m/>
  </r>
  <r>
    <n v="31"/>
    <n v="1"/>
    <s v="A"/>
    <x v="2"/>
    <x v="2"/>
    <s v="MAULLIN"/>
    <s v="I. Municipalidad de Maullin"/>
    <s v="EJECUCION"/>
    <n v="30134380"/>
    <s v="30134380-EJECUCION"/>
    <s v=" REPOSICIÓN POSTA SALUD RURAL LA PASADA"/>
    <n v="357151770"/>
    <n v="344153770"/>
    <n v="141065888"/>
    <n v="61611342"/>
    <n v="282542428"/>
    <n v="0"/>
    <n v="216085882"/>
    <n v="0"/>
    <n v="0"/>
    <n v="74667122"/>
    <n v="53184458"/>
    <n v="39547586"/>
    <n v="167399166"/>
    <n v="115143262"/>
    <n v="0"/>
    <s v="EJECUCIÓN"/>
    <x v="1"/>
    <s v="RS"/>
    <s v="si"/>
    <s v="RS"/>
    <s v="'03/02/2016"/>
    <m/>
  </r>
  <r>
    <m/>
    <m/>
    <m/>
    <x v="0"/>
    <x v="0"/>
    <m/>
    <m/>
    <m/>
    <m/>
    <m/>
    <s v="TOTAL INICIATIVAS DE ARRASTRE"/>
    <n v="615408770"/>
    <n v="919069066"/>
    <n v="247535888"/>
    <n v="459046112"/>
    <n v="460022954"/>
    <n v="0"/>
    <n v="367872882"/>
    <n v="0"/>
    <n v="0"/>
    <n v="153316812"/>
    <n v="53184458"/>
    <n v="39547586"/>
    <n v="246048856"/>
    <n v="213974098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9"/>
    <s v="P"/>
    <x v="7"/>
    <x v="2"/>
    <s v="MAULLIN"/>
    <s v="I. Municipalidad de Maullin"/>
    <s v="EJECUCION"/>
    <n v="30101366"/>
    <s v="30101366-EJECUCION"/>
    <s v=" HABILITACION SUMINISTRO ENERGIA ELECTRICA SECTOR COYAM"/>
    <n v="96009000"/>
    <n v="96009000"/>
    <n v="0"/>
    <n v="0"/>
    <n v="96009000"/>
    <n v="0"/>
    <n v="96009000"/>
    <n v="0"/>
    <n v="0"/>
    <n v="0"/>
    <n v="0"/>
    <n v="0"/>
    <n v="0"/>
    <n v="96009000"/>
    <n v="0"/>
    <s v="ARI"/>
    <x v="4"/>
    <s v="RS"/>
    <s v=""/>
    <s v="RS"/>
    <s v="'06/11/2015"/>
    <s v="si"/>
  </r>
  <r>
    <m/>
    <m/>
    <m/>
    <x v="0"/>
    <x v="0"/>
    <m/>
    <m/>
    <m/>
    <m/>
    <m/>
    <s v="TOTAL DE INICIATIVAS PUESTA EN MARCHA"/>
    <n v="96009000"/>
    <n v="96009000"/>
    <n v="0"/>
    <n v="0"/>
    <n v="96009000"/>
    <n v="0"/>
    <n v="96009000"/>
    <n v="0"/>
    <n v="0"/>
    <n v="0"/>
    <n v="0"/>
    <n v="0"/>
    <n v="0"/>
    <n v="96009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3"/>
    <m/>
    <s v="N"/>
    <x v="10"/>
    <x v="2"/>
    <s v="MAULLIN"/>
    <s v="Subsecretaria de pesca"/>
    <s v="EJECUCION"/>
    <s v="S/C"/>
    <s v="S/C-EJECUCION"/>
    <s v="PROGRAMA DE VIGILANCIA EN AREAS DE MANEJO"/>
    <n v="220000000"/>
    <n v="220000000"/>
    <n v="0"/>
    <n v="0"/>
    <n v="100000000"/>
    <n v="120000000"/>
    <n v="100000000"/>
    <n v="120000000"/>
    <m/>
    <n v="0"/>
    <n v="0"/>
    <n v="0"/>
    <n v="0"/>
    <n v="100000000"/>
    <n v="120000000"/>
    <s v="REQUERIMIENTO"/>
    <x v="1"/>
    <s v="SR"/>
    <m/>
    <m/>
    <m/>
    <m/>
  </r>
  <r>
    <n v="29"/>
    <n v="0"/>
    <s v="N"/>
    <x v="8"/>
    <x v="2"/>
    <s v="MAULLIN"/>
    <s v="I. Municipalidad de Maullin"/>
    <s v="EJECUCION"/>
    <n v="30446723"/>
    <s v="30446723-EJECUCION"/>
    <s v="REPOSCION CAMION COMPACTADOR Y ADQUISICION CONTENEDORES DE BASURA"/>
    <n v="294407000"/>
    <n v="294407000"/>
    <n v="0"/>
    <n v="0"/>
    <n v="294407000"/>
    <n v="0"/>
    <n v="294407000"/>
    <n v="0"/>
    <n v="0"/>
    <n v="0"/>
    <n v="0"/>
    <n v="0"/>
    <n v="0"/>
    <n v="294407000"/>
    <n v="0"/>
    <s v="REQUERIMIENTO"/>
    <x v="5"/>
    <s v="RS*"/>
    <m/>
    <m/>
    <s v="3.900/01-09-2016"/>
    <m/>
  </r>
  <r>
    <n v="31"/>
    <n v="0"/>
    <s v="N"/>
    <x v="1"/>
    <x v="2"/>
    <s v="MAULLIN"/>
    <s v="Dirección de Arquitectura"/>
    <s v="EJECUCION"/>
    <n v="30077481"/>
    <s v="30077481-EJECUCION"/>
    <s v="RESTAURACIÓN IGLESIA N. SRA. DE LA CANDELARIA (MN), CARELMAPU"/>
    <n v="1700000000"/>
    <n v="1700000000"/>
    <n v="0"/>
    <n v="0"/>
    <n v="207849928"/>
    <n v="1492150072"/>
    <n v="300000000"/>
    <n v="1400000000"/>
    <n v="0"/>
    <n v="0"/>
    <n v="0"/>
    <n v="0"/>
    <n v="0"/>
    <n v="207849928"/>
    <n v="1492150072"/>
    <s v="ARI"/>
    <x v="9"/>
    <s v="RS"/>
    <s v=""/>
    <s v="RS"/>
    <s v="'29/07/2016"/>
    <s v="si"/>
  </r>
  <r>
    <n v="31"/>
    <n v="0"/>
    <s v="N"/>
    <x v="5"/>
    <x v="2"/>
    <s v="MAULLIN"/>
    <s v="I. Municipalidad de Maullin"/>
    <s v="EJECUCION"/>
    <n v="30437683"/>
    <s v="30437683-EJECUCION"/>
    <s v="DIAGNOSTICO PLAN DE DESARROLLO TURISTICO COMUNA DE MAULLIN"/>
    <n v="83520000"/>
    <n v="83520000"/>
    <n v="0"/>
    <n v="0"/>
    <n v="20000000"/>
    <n v="63520000"/>
    <n v="20000000"/>
    <n v="63520000"/>
    <n v="0"/>
    <n v="0"/>
    <n v="0"/>
    <n v="0"/>
    <n v="0"/>
    <n v="20000000"/>
    <n v="63520000"/>
    <s v="REQUERIMIENTO"/>
    <x v="1"/>
    <s v="SR"/>
    <m/>
    <m/>
    <m/>
    <m/>
  </r>
  <r>
    <n v="31"/>
    <n v="10"/>
    <s v="N"/>
    <x v="1"/>
    <x v="2"/>
    <s v="MAULLIN"/>
    <s v="I. Municipalidad de Maullin"/>
    <s v="DISEÑO"/>
    <n v="30396077"/>
    <s v="30396077-DISEÑO"/>
    <s v=" CONSTRUCCIÓN BIBLIOTECA MUNICIPAL"/>
    <n v="20000000"/>
    <n v="20000000"/>
    <n v="0"/>
    <n v="0"/>
    <n v="0"/>
    <n v="20000000"/>
    <n v="0"/>
    <n v="20000000"/>
    <n v="0"/>
    <n v="0"/>
    <n v="0"/>
    <n v="0"/>
    <n v="0"/>
    <n v="0"/>
    <n v="20000000"/>
    <s v="ARI"/>
    <x v="1"/>
    <s v="OT"/>
    <s v=""/>
    <s v="OT"/>
    <s v="'06/07/2016"/>
    <s v="si"/>
  </r>
  <r>
    <m/>
    <m/>
    <m/>
    <x v="0"/>
    <x v="0"/>
    <m/>
    <m/>
    <m/>
    <m/>
    <m/>
    <s v="TOTAL INICIATIVAS NUEVAS"/>
    <n v="2317927000"/>
    <n v="2317927000"/>
    <n v="0"/>
    <n v="0"/>
    <n v="622256928"/>
    <n v="1695670072"/>
    <n v="714407000"/>
    <n v="1603520000"/>
    <n v="0"/>
    <n v="0"/>
    <n v="0"/>
    <n v="0"/>
    <n v="0"/>
    <n v="622256928"/>
    <n v="169567007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MAULLIN"/>
    <n v="3029344770"/>
    <n v="3333005066"/>
    <n v="247535888"/>
    <n v="459046112"/>
    <n v="1178288882"/>
    <n v="1695670072"/>
    <n v="1178288882"/>
    <n v="1603520000"/>
    <n v="0"/>
    <n v="153316812"/>
    <n v="53184458"/>
    <n v="39547586"/>
    <n v="246048856"/>
    <n v="932240026"/>
    <n v="169567007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PUERTO VARAS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22"/>
    <n v="0"/>
    <s v="A"/>
    <x v="6"/>
    <x v="2"/>
    <s v="PUERTO VARAS"/>
    <s v="I. Municipalidad de Puerto Varas"/>
    <s v="EJECUCION"/>
    <n v="30102059"/>
    <s v="30102059-EJECUCION"/>
    <s v="DIAGNOSTICO PLAN MAESTRO DE AGUAS LLUVIAS P. VARAS"/>
    <n v="238770916"/>
    <n v="238770916"/>
    <n v="191070916"/>
    <n v="191070916"/>
    <n v="47700000"/>
    <n v="0"/>
    <n v="47700000"/>
    <n v="0"/>
    <n v="0"/>
    <n v="0"/>
    <n v="32100000"/>
    <n v="0"/>
    <n v="32100000"/>
    <n v="15600000"/>
    <n v="0"/>
    <s v="EJECUCIÓN"/>
    <x v="1"/>
    <s v="RS"/>
    <s v=""/>
    <m/>
    <m/>
    <s v="si"/>
  </r>
  <r>
    <n v="31"/>
    <n v="6"/>
    <s v="A"/>
    <x v="9"/>
    <x v="2"/>
    <s v="PUERTO VARAS"/>
    <s v="I. Municipalidad de Puerto Varas"/>
    <s v="EJECUCION"/>
    <n v="30064230"/>
    <s v="30064230-EJECUCION"/>
    <s v=" REPOSICIÓN ESTADIO EWALDO KLEIN DE PUERTO VARAS"/>
    <n v="3074070000"/>
    <n v="1974810000"/>
    <n v="4000000"/>
    <n v="3001000"/>
    <n v="300000000"/>
    <n v="1671809000"/>
    <n v="300000000"/>
    <n v="2770070000"/>
    <n v="0"/>
    <n v="0"/>
    <n v="0"/>
    <n v="0"/>
    <n v="0"/>
    <n v="300000000"/>
    <n v="1671809000"/>
    <s v="EJECUCIÓN"/>
    <x v="1"/>
    <s v="RS"/>
    <s v=""/>
    <s v="RS"/>
    <s v="'18/08/2016"/>
    <s v="si"/>
  </r>
  <r>
    <n v="22"/>
    <n v="0"/>
    <s v="A"/>
    <x v="8"/>
    <x v="2"/>
    <s v="PUERTO VARAS"/>
    <s v="I. Municipalidad de Puerto Varas"/>
    <s v="EJECUCION"/>
    <n v="30106012"/>
    <s v="30106012-EJECUCION"/>
    <s v="DIAGNOSTICO Y ACTUALIZACION PLANO REGULADOR PUERTO VARAS"/>
    <n v="74100000"/>
    <n v="74100000"/>
    <n v="48175000"/>
    <n v="29640000"/>
    <n v="44460000"/>
    <n v="0"/>
    <n v="25925000"/>
    <n v="0"/>
    <n v="0"/>
    <n v="0"/>
    <n v="0"/>
    <n v="0"/>
    <n v="0"/>
    <n v="44460000"/>
    <n v="0"/>
    <s v="EJECUCIÓN"/>
    <x v="1"/>
    <s v="RS"/>
    <s v=""/>
    <m/>
    <m/>
    <s v="si"/>
  </r>
  <r>
    <n v="31"/>
    <m/>
    <s v="A"/>
    <x v="1"/>
    <x v="2"/>
    <s v="PUERTO VARAS"/>
    <s v="I. Municipalidad de Puerto Varas"/>
    <s v="EJECUCION"/>
    <n v="30132450"/>
    <s v="30132450-EJECUCION"/>
    <s v="CONSERVACION EDIFICIO ANTONIO VARAS Y HABILITACION BIBLIOTECA (C33)"/>
    <m/>
    <n v="425231755"/>
    <m/>
    <n v="365744441"/>
    <n v="59487314"/>
    <n v="0"/>
    <m/>
    <m/>
    <m/>
    <n v="0"/>
    <n v="0"/>
    <n v="0"/>
    <n v="0"/>
    <n v="59487314"/>
    <n v="0"/>
    <s v="TERMINADO"/>
    <x v="2"/>
    <s v="RS"/>
    <m/>
    <m/>
    <m/>
    <m/>
  </r>
  <r>
    <n v="31"/>
    <n v="1"/>
    <s v="A"/>
    <x v="2"/>
    <x v="2"/>
    <s v="PUERTO VARAS"/>
    <s v="I. Municipalidad de Puerto Varas"/>
    <s v="EJECUCION"/>
    <n v="30063734"/>
    <s v="30063734-EJECUCION"/>
    <s v=" NORMALIZACION CESFAM PUERTO VARAS"/>
    <n v="3896694014"/>
    <n v="3639848739"/>
    <n v="2596384714"/>
    <n v="2559215791"/>
    <n v="1080632948"/>
    <n v="0"/>
    <n v="1300309300"/>
    <n v="0"/>
    <n v="0"/>
    <n v="271416740"/>
    <n v="1386904"/>
    <n v="63306355"/>
    <n v="336109999"/>
    <n v="744522949"/>
    <n v="0"/>
    <s v="EJECUCIÓN"/>
    <x v="1"/>
    <s v="RS"/>
    <s v="si"/>
    <s v="RS"/>
    <s v="'18/08/2016"/>
    <s v="si"/>
  </r>
  <r>
    <m/>
    <m/>
    <m/>
    <x v="0"/>
    <x v="0"/>
    <m/>
    <m/>
    <m/>
    <m/>
    <m/>
    <s v="TOTAL INICIATIVAS DE ARRASTRE"/>
    <n v="7283634930"/>
    <n v="6352761410"/>
    <n v="2839630630"/>
    <n v="3148672148"/>
    <n v="1532280262"/>
    <n v="1671809000"/>
    <n v="1673934300"/>
    <n v="2770070000"/>
    <n v="0"/>
    <n v="271416740"/>
    <n v="33486904"/>
    <n v="63306355"/>
    <n v="368209999"/>
    <n v="1164070263"/>
    <n v="1671809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n v="3"/>
    <s v="P"/>
    <x v="8"/>
    <x v="2"/>
    <s v="PUERTO VARAS"/>
    <s v="I. Municipalidad de Puerto Varas"/>
    <s v="EJECUCION"/>
    <n v="30361577"/>
    <s v="30361577-EJECUCION"/>
    <s v=" ADQUISICION CAMIONES RECOLECTORES DE RESIDUOS DOMICILIARIOS"/>
    <n v="262620000"/>
    <n v="262620000"/>
    <n v="0"/>
    <n v="0"/>
    <n v="262620000"/>
    <n v="0"/>
    <n v="262620000"/>
    <n v="0"/>
    <n v="0"/>
    <n v="0"/>
    <n v="0"/>
    <n v="0"/>
    <n v="0"/>
    <n v="262620000"/>
    <n v="0"/>
    <s v="EJECUCIÓN"/>
    <x v="1"/>
    <s v="RS*"/>
    <s v="si"/>
    <m/>
    <s v="2,319/ 29-04-2016"/>
    <s v="si"/>
  </r>
  <r>
    <n v="31"/>
    <n v="5"/>
    <s v="P"/>
    <x v="4"/>
    <x v="2"/>
    <s v="PUERTO VARAS"/>
    <s v="I. Municipalidad de Puerto Varas"/>
    <s v="DISEÑO"/>
    <n v="30204522"/>
    <s v="30204522-DISEÑO"/>
    <s v=" CONSTRUCCIÓN CUARTEL SEXTA CÍA DE BOMBEROS DE PUERTO VARAS"/>
    <n v="37002000"/>
    <n v="37002000"/>
    <n v="1001000"/>
    <n v="0"/>
    <n v="37002000"/>
    <n v="0"/>
    <n v="36001000"/>
    <n v="0"/>
    <n v="0"/>
    <n v="0"/>
    <n v="1001000"/>
    <n v="0"/>
    <n v="1001000"/>
    <n v="36001000"/>
    <n v="0"/>
    <s v="ARI"/>
    <x v="1"/>
    <s v="RS"/>
    <s v=""/>
    <s v="RS"/>
    <s v="'08/01/2016"/>
    <s v="si"/>
  </r>
  <r>
    <n v="31"/>
    <n v="0"/>
    <s v="P"/>
    <x v="1"/>
    <x v="2"/>
    <s v="PUERTO VARAS"/>
    <s v="I. Municipalidad de Puerto Varas"/>
    <s v="EJECUCION"/>
    <n v="30133450"/>
    <s v="30133450-EJECUCION"/>
    <s v="CONSERVACION Y HABILITACION BIBLIOTECA PUERTO VARAS "/>
    <n v="425231755"/>
    <n v="425231755"/>
    <n v="365744441"/>
    <n v="0"/>
    <n v="425231755"/>
    <n v="0"/>
    <n v="59487314"/>
    <n v="0"/>
    <m/>
    <n v="0"/>
    <n v="0"/>
    <n v="0"/>
    <n v="0"/>
    <n v="425231755"/>
    <n v="0"/>
    <s v="EJECUCIÓN"/>
    <x v="1"/>
    <s v="RS"/>
    <m/>
    <m/>
    <m/>
    <m/>
  </r>
  <r>
    <n v="31"/>
    <n v="7"/>
    <s v="P"/>
    <x v="8"/>
    <x v="2"/>
    <s v="PUERTO VARAS"/>
    <s v="I. Municipalidad de Puerto Varas"/>
    <s v="EJECUCION"/>
    <n v="30094898"/>
    <s v="30094898-EJECUCION"/>
    <s v=" CONSTRUCCIÓN CEMENTERIO PARQUE MUNICIPAL DE PUERTO VARAS"/>
    <n v="974755000"/>
    <n v="974755000"/>
    <n v="0"/>
    <n v="0"/>
    <n v="547763597"/>
    <n v="426991403"/>
    <n v="300000000"/>
    <n v="674755000"/>
    <n v="0"/>
    <n v="0"/>
    <n v="0"/>
    <n v="0"/>
    <n v="0"/>
    <n v="547763597"/>
    <n v="426991403"/>
    <s v="ARI"/>
    <x v="1"/>
    <s v="RS"/>
    <s v="si"/>
    <s v="RS"/>
    <s v="'08/01/2016"/>
    <m/>
  </r>
  <r>
    <m/>
    <m/>
    <m/>
    <x v="0"/>
    <x v="0"/>
    <m/>
    <m/>
    <m/>
    <m/>
    <m/>
    <s v="TOTAL DE INICIATIVAS PUESTA EN MARCHA"/>
    <n v="1699608755"/>
    <n v="1699608755"/>
    <n v="366745441"/>
    <n v="0"/>
    <n v="1272617352"/>
    <n v="426991403"/>
    <n v="658108314"/>
    <n v="674755000"/>
    <n v="0"/>
    <n v="0"/>
    <n v="1001000"/>
    <n v="0"/>
    <n v="1001000"/>
    <n v="1271616352"/>
    <n v="42699140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0"/>
    <s v="N"/>
    <x v="8"/>
    <x v="2"/>
    <s v="PUERTO VARAS"/>
    <s v="I. Municipalidad de Puerto Varas"/>
    <s v="EJECUCION"/>
    <n v="30136720"/>
    <s v="30136720-EJECUCION"/>
    <s v="RESTAURACION FACHADAS ZONA TIPICA PUERTO VARAS"/>
    <n v="44974000"/>
    <n v="44974000"/>
    <n v="0"/>
    <n v="0"/>
    <n v="44974000"/>
    <n v="0"/>
    <n v="44974000"/>
    <n v="0"/>
    <n v="0"/>
    <n v="0"/>
    <n v="0"/>
    <n v="0"/>
    <n v="0"/>
    <n v="44974000"/>
    <n v="0"/>
    <s v="REQUERIMIENTO"/>
    <x v="1"/>
    <s v="RS"/>
    <m/>
    <s v="RS"/>
    <s v="'02/03/2016"/>
    <m/>
  </r>
  <r>
    <n v="29"/>
    <n v="0"/>
    <s v="N"/>
    <x v="4"/>
    <x v="2"/>
    <s v="PROV. LLANQUIHUE"/>
    <s v="Direccion de arquitectura"/>
    <s v="EJECUCION"/>
    <n v="30077182"/>
    <s v="30077182-EJECUCION"/>
    <s v="REPOSICION CUARTEL INVESTIGACIONES PUERTO VARAS"/>
    <n v="2304945000"/>
    <n v="2304945000"/>
    <n v="0"/>
    <n v="0"/>
    <n v="0"/>
    <n v="2304945000"/>
    <n v="0"/>
    <n v="2304945000"/>
    <m/>
    <n v="0"/>
    <n v="0"/>
    <n v="0"/>
    <n v="0"/>
    <n v="0"/>
    <n v="2304945000"/>
    <s v="ARI"/>
    <x v="1"/>
    <s v="RS"/>
    <m/>
    <m/>
    <m/>
    <m/>
  </r>
  <r>
    <n v="31"/>
    <n v="10"/>
    <s v="N"/>
    <x v="6"/>
    <x v="2"/>
    <s v="PUERTO VARAS"/>
    <s v="I. Municipalidad de Puerto Varas"/>
    <s v="EJECUCION"/>
    <n v="30125885"/>
    <s v="30125885-EJECUCION"/>
    <s v=" MEJORAMIENTO RED AGUA POTABLE Y ESTANQUES CLORACIÓN TERMAS RALUN"/>
    <n v="498801000"/>
    <n v="498801000"/>
    <n v="0"/>
    <n v="0"/>
    <n v="50000000"/>
    <n v="448801000"/>
    <n v="50000000"/>
    <n v="448801000"/>
    <n v="0"/>
    <n v="0"/>
    <n v="0"/>
    <n v="0"/>
    <n v="0"/>
    <n v="50000000"/>
    <n v="448801000"/>
    <s v="ARI"/>
    <x v="3"/>
    <s v="OT"/>
    <s v=""/>
    <s v="OT"/>
    <s v="'04/05/2016"/>
    <s v="si"/>
  </r>
  <r>
    <m/>
    <m/>
    <m/>
    <x v="0"/>
    <x v="0"/>
    <m/>
    <m/>
    <m/>
    <m/>
    <m/>
    <s v="TOTAL INICIATIVAS NUEVAS"/>
    <n v="2848720000"/>
    <n v="2848720000"/>
    <n v="0"/>
    <n v="0"/>
    <n v="94974000"/>
    <n v="2753746000"/>
    <n v="94974000"/>
    <n v="2753746000"/>
    <n v="0"/>
    <n v="0"/>
    <n v="0"/>
    <n v="0"/>
    <n v="0"/>
    <n v="94974000"/>
    <n v="2753746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PUERTO VARAS"/>
    <n v="11831963685"/>
    <n v="10901090165"/>
    <n v="4851515270"/>
    <n v="3148672148"/>
    <n v="2899871614"/>
    <n v="4852546403"/>
    <n v="2899871614"/>
    <n v="6198571000"/>
    <n v="0"/>
    <n v="271416740"/>
    <n v="34487904"/>
    <n v="63306355"/>
    <n v="369210999"/>
    <n v="2530660615"/>
    <n v="485254640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PROVINCIALES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11"/>
    <x v="2"/>
    <s v="PROV. LLANQUIHUE"/>
    <s v="Servicio de Registro Civil e Identificación"/>
    <s v="EJECUCION"/>
    <n v="30073367"/>
    <s v="30073367-EJECUCION"/>
    <s v="CONSTRUCCION REGISTRO CIVIL  E IDENTIFICACION DE ALERCE"/>
    <n v="325284447"/>
    <n v="323255447"/>
    <n v="247512347"/>
    <n v="247599347"/>
    <n v="75656100"/>
    <n v="0"/>
    <n v="77772100"/>
    <n v="0"/>
    <n v="0"/>
    <n v="0"/>
    <n v="0"/>
    <n v="0"/>
    <n v="0"/>
    <n v="75656100"/>
    <n v="0"/>
    <s v="EJECUCIÓN"/>
    <x v="1"/>
    <s v="RS"/>
    <s v=""/>
    <s v="RS"/>
    <s v="'22/09/2016"/>
    <s v="si"/>
  </r>
  <r>
    <n v="31"/>
    <n v="0"/>
    <s v="A"/>
    <x v="8"/>
    <x v="2"/>
    <s v="PROV. LLANQUIHUE"/>
    <s v="Gobierno Regional"/>
    <s v="DISEÑO"/>
    <n v="30135967"/>
    <s v="30135967-DISEÑO"/>
    <s v="CONSTRUCCIÓN ESTACIÓN DE TRANSFERENCIA LA CAMPANA"/>
    <n v="90000000"/>
    <n v="90000000"/>
    <n v="49500000"/>
    <n v="49500000"/>
    <n v="40500000"/>
    <n v="0"/>
    <n v="40500000"/>
    <n v="0"/>
    <n v="0"/>
    <n v="0"/>
    <n v="0"/>
    <n v="0"/>
    <n v="0"/>
    <n v="40500000"/>
    <n v="0"/>
    <s v="TERMINADO"/>
    <x v="1"/>
    <s v="RS"/>
    <s v=""/>
    <s v="RS"/>
    <s v="'11/01/2016"/>
    <s v="si"/>
  </r>
  <r>
    <n v="24"/>
    <n v="0"/>
    <s v="A"/>
    <x v="7"/>
    <x v="2"/>
    <s v="PROV. LLANQUIHUE"/>
    <s v="Gobierno Regional"/>
    <s v="EJECUCION"/>
    <n v="30133915"/>
    <s v="30133915-EJECUCION"/>
    <s v="SUBSIDIO A LA OPERACION SISTEMA PRIVADO DE GENERACION ISLAS QUENU Y TABÓN"/>
    <n v="180000000"/>
    <n v="842836727.58629155"/>
    <n v="0"/>
    <n v="594343146"/>
    <n v="248493581.58629155"/>
    <n v="0"/>
    <n v="180000000"/>
    <n v="0"/>
    <n v="0"/>
    <n v="0"/>
    <n v="0"/>
    <n v="0"/>
    <n v="0"/>
    <n v="248493581.58629155"/>
    <n v="0"/>
    <s v="EJECUCIÓN"/>
    <x v="1"/>
    <s v="RS***"/>
    <m/>
    <m/>
    <m/>
    <s v="si"/>
  </r>
  <r>
    <n v="31"/>
    <n v="0"/>
    <s v="A"/>
    <x v="2"/>
    <x v="2"/>
    <s v="PROV. LLANQUIHUE"/>
    <s v="Gobernacion de Llanquihue"/>
    <s v="EJECUCION"/>
    <n v="30154323"/>
    <s v="30154323-EJECUCION"/>
    <s v="CONSTRUCCION COMUNIDAD TERAPEUTICA DROGODEPENDIENTES"/>
    <n v="1186150979"/>
    <n v="1265798000"/>
    <n v="5697000"/>
    <n v="5697000"/>
    <n v="1000000000"/>
    <n v="260101000"/>
    <n v="1000000000"/>
    <n v="180453979"/>
    <n v="0"/>
    <n v="44182156"/>
    <n v="90462771"/>
    <n v="96684051"/>
    <n v="231328978"/>
    <n v="768671022"/>
    <n v="260101000"/>
    <s v="EJECUCIÓN"/>
    <x v="1"/>
    <s v="RS"/>
    <s v=""/>
    <s v="RS"/>
    <s v="'30/12/2015"/>
    <s v="si"/>
  </r>
  <r>
    <n v="31"/>
    <m/>
    <s v="A"/>
    <x v="8"/>
    <x v="2"/>
    <s v="PROV. LLANQUIHUE"/>
    <s v="Gobernacion de Llanquihue"/>
    <s v="EJECUCION"/>
    <n v="30087486"/>
    <s v="30087486-EJECUCION"/>
    <s v="CONSTRUCCION RELLENO SANITARIO PROVINCIAL LA LAJA "/>
    <m/>
    <n v="11465610140"/>
    <m/>
    <n v="11309191971"/>
    <n v="156418169"/>
    <n v="0"/>
    <m/>
    <m/>
    <m/>
    <n v="0"/>
    <n v="0"/>
    <n v="0"/>
    <n v="0"/>
    <n v="156418169"/>
    <n v="0"/>
    <s v="EJECUCIÓN"/>
    <x v="5"/>
    <s v="RS"/>
    <m/>
    <m/>
    <m/>
    <m/>
  </r>
  <r>
    <n v="31"/>
    <n v="0"/>
    <s v="A"/>
    <x v="3"/>
    <x v="2"/>
    <s v="PROV. LLANQUIHUE"/>
    <s v="Dirección de Vialidad"/>
    <s v="EJECUCION"/>
    <s v="20144598-3"/>
    <s v="20144598-3-EJECUCION"/>
    <s v="REPOSICION CONSTRUCCION PUENTE CAMANCHACA, LA PERA"/>
    <n v="636206428"/>
    <n v="699172704"/>
    <n v="104495348"/>
    <n v="104495348"/>
    <n v="465333498"/>
    <n v="129343858"/>
    <n v="531711080"/>
    <n v="0"/>
    <n v="0"/>
    <n v="0"/>
    <n v="0"/>
    <n v="0"/>
    <n v="0"/>
    <n v="465333498"/>
    <n v="129343858"/>
    <s v="EJECUCIÓN"/>
    <x v="1"/>
    <s v="RS"/>
    <s v=""/>
    <m/>
    <m/>
    <m/>
  </r>
  <r>
    <m/>
    <m/>
    <m/>
    <x v="0"/>
    <x v="0"/>
    <m/>
    <m/>
    <m/>
    <m/>
    <m/>
    <s v="TOTAL INICIATIVAS DE ARRASTRE"/>
    <n v="2417641854"/>
    <n v="14686673018.586292"/>
    <n v="407204695"/>
    <n v="12310826812"/>
    <n v="1986401348.5862916"/>
    <n v="389444858"/>
    <n v="1829983180"/>
    <n v="180453979"/>
    <n v="0"/>
    <n v="44182156"/>
    <n v="90462771"/>
    <n v="96684051"/>
    <n v="231328978"/>
    <n v="1755072370.5862916"/>
    <n v="38944485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0"/>
    <s v="P"/>
    <x v="8"/>
    <x v="2"/>
    <s v="PROV. LLANQUIHUE"/>
    <s v="Gobierno Regional"/>
    <s v="EJECUCION"/>
    <n v="30137333"/>
    <s v="30137333-EJECUCION"/>
    <s v="CONSERVACION EDIFICIO GOBERNACION PROVINCIAL DE LLANQUIHUE(C33)"/>
    <n v="490306123"/>
    <n v="490306123"/>
    <n v="0"/>
    <n v="0"/>
    <n v="264892831"/>
    <n v="225413292"/>
    <n v="421311000"/>
    <n v="68995123"/>
    <n v="0"/>
    <n v="0"/>
    <n v="0"/>
    <n v="0"/>
    <n v="0"/>
    <n v="264892831"/>
    <n v="225413292"/>
    <s v="ARI"/>
    <x v="1"/>
    <s v="RS*"/>
    <s v="si"/>
    <m/>
    <s v="1540/08-03-2016"/>
    <s v="si"/>
  </r>
  <r>
    <n v="31"/>
    <n v="18"/>
    <s v="P"/>
    <x v="4"/>
    <x v="2"/>
    <s v="PROV. LLANQUIHUE"/>
    <s v="I. Municipalidad de Puerto Montt"/>
    <s v="EJECUCION"/>
    <n v="30115395"/>
    <s v="30115395-EJECUCION"/>
    <s v=" CONSTRUCCIÓN CUARTEL 8° COMPAÑÍA DE BOMBEROS"/>
    <n v="790552000"/>
    <n v="790552000"/>
    <n v="0"/>
    <n v="0"/>
    <n v="100000000"/>
    <n v="690552000"/>
    <n v="100000000"/>
    <n v="690552000"/>
    <n v="0"/>
    <n v="0"/>
    <n v="0"/>
    <n v="0"/>
    <n v="0"/>
    <n v="100000000"/>
    <n v="690552000"/>
    <s v="ARI"/>
    <x v="1"/>
    <s v="RS"/>
    <s v=""/>
    <s v="RS"/>
    <s v="'19/01/2016"/>
    <s v="si"/>
  </r>
  <r>
    <n v="24"/>
    <n v="0"/>
    <s v="P"/>
    <x v="1"/>
    <x v="2"/>
    <s v="PROV. LLANQUIHUE"/>
    <s v="Gobierno Regional"/>
    <s v="EJECUCION"/>
    <s v="24.01.001"/>
    <s v="24.01.001-EJECUCION"/>
    <s v="6% CULTURA"/>
    <n v="430000000"/>
    <n v="430000000"/>
    <n v="0"/>
    <n v="0"/>
    <n v="430000000"/>
    <n v="0"/>
    <n v="430000000"/>
    <n v="0"/>
    <n v="0"/>
    <n v="0"/>
    <n v="0"/>
    <n v="0"/>
    <n v="0"/>
    <n v="430000000"/>
    <n v="0"/>
    <s v="ARI"/>
    <x v="1"/>
    <s v="RS**"/>
    <s v=""/>
    <m/>
    <m/>
    <m/>
  </r>
  <r>
    <n v="24"/>
    <n v="0"/>
    <s v="P"/>
    <x v="9"/>
    <x v="2"/>
    <s v="PROV. LLANQUIHUE"/>
    <s v="Gobierno Regional"/>
    <s v="EJECUCION"/>
    <s v="24.01.003"/>
    <s v="24.01.003-EJECUCION"/>
    <s v="6% DEPORTE"/>
    <n v="430000000"/>
    <n v="430000000"/>
    <n v="0"/>
    <n v="0"/>
    <n v="430000000"/>
    <n v="0"/>
    <n v="430000000"/>
    <n v="0"/>
    <n v="0"/>
    <n v="0"/>
    <n v="0"/>
    <n v="0"/>
    <n v="0"/>
    <n v="430000000"/>
    <n v="0"/>
    <s v="ARI"/>
    <x v="1"/>
    <s v="RS**"/>
    <s v=""/>
    <m/>
    <m/>
    <m/>
  </r>
  <r>
    <n v="24"/>
    <n v="0"/>
    <s v="P"/>
    <x v="8"/>
    <x v="2"/>
    <s v="PROV. LLANQUIHUE"/>
    <s v="Gobierno Regional"/>
    <s v="EJECUCION"/>
    <s v="24.01.005"/>
    <s v="24.01.005-EJECUCION"/>
    <s v="6% COMUNIDAD ACTIVA"/>
    <n v="430000000"/>
    <n v="430000000"/>
    <n v="0"/>
    <n v="0"/>
    <n v="430000000"/>
    <n v="0"/>
    <n v="430000000"/>
    <n v="0"/>
    <n v="0"/>
    <n v="0"/>
    <n v="0"/>
    <n v="0"/>
    <n v="0"/>
    <n v="430000000"/>
    <n v="0"/>
    <s v="ARI"/>
    <x v="1"/>
    <s v="RS**"/>
    <s v=""/>
    <m/>
    <m/>
    <m/>
  </r>
  <r>
    <n v="33"/>
    <n v="0"/>
    <s v="P"/>
    <x v="8"/>
    <x v="2"/>
    <s v="PROV. LLANQUIHUE"/>
    <s v="Gobierno Regional"/>
    <s v="EJECUCION"/>
    <s v="33.0125"/>
    <s v="33.0125-EJECUCION"/>
    <s v="FONDO REGIONAL DE INCIATIVA LOCAL"/>
    <n v="1600000000"/>
    <n v="1600000000"/>
    <n v="0"/>
    <n v="0"/>
    <n v="1600000000"/>
    <n v="0"/>
    <n v="1600000000"/>
    <n v="0"/>
    <n v="0"/>
    <n v="235962890"/>
    <n v="104649989"/>
    <n v="50379530"/>
    <n v="390992409"/>
    <n v="1209007591"/>
    <n v="0"/>
    <s v="ARI"/>
    <x v="1"/>
    <s v="RS**"/>
    <s v=""/>
    <m/>
    <m/>
    <m/>
  </r>
  <r>
    <m/>
    <m/>
    <m/>
    <x v="0"/>
    <x v="0"/>
    <m/>
    <m/>
    <m/>
    <m/>
    <m/>
    <s v="TOTAL DE INICIATIVAS PUESTA EN MARCHA"/>
    <n v="4170858123"/>
    <n v="4170858123"/>
    <n v="0"/>
    <n v="0"/>
    <n v="3254892831"/>
    <n v="915965292"/>
    <n v="3411311000"/>
    <n v="759547123"/>
    <n v="0"/>
    <n v="235962890"/>
    <n v="104649989"/>
    <n v="50379530"/>
    <n v="390992409"/>
    <n v="2863900422"/>
    <n v="91596529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29"/>
    <n v="0"/>
    <s v="N"/>
    <x v="2"/>
    <x v="2"/>
    <s v="PROV. LLANQUIHUE"/>
    <s v="Servicio de Salud Reloncavi"/>
    <s v="EJECUCION"/>
    <n v="30310824"/>
    <s v="30310824-EJECUCION"/>
    <s v="ADQUISICION TERRENO HOSPITAL DE PUERTO VARAS"/>
    <n v="1000000000"/>
    <n v="1000000000"/>
    <n v="0"/>
    <n v="0"/>
    <n v="1000000000"/>
    <n v="0"/>
    <n v="1000000000"/>
    <n v="0"/>
    <n v="0"/>
    <n v="0"/>
    <n v="0"/>
    <n v="0"/>
    <n v="0"/>
    <n v="1000000000"/>
    <n v="0"/>
    <s v="ARI"/>
    <x v="1"/>
    <s v="SR"/>
    <s v=""/>
    <m/>
    <m/>
    <s v="si"/>
  </r>
  <r>
    <n v="31"/>
    <n v="29"/>
    <s v="N"/>
    <x v="3"/>
    <x v="2"/>
    <s v="PROV. LLANQUIHUE"/>
    <s v="I. Municipalidad de Puerto Montt"/>
    <s v="DISEÑO"/>
    <n v="30390873"/>
    <s v="30390873-DISEÑO"/>
    <s v=" ANÁLISIS IMPLEMENTACIÓN RED CICLORUTAS"/>
    <n v="50000000"/>
    <n v="50000000"/>
    <n v="0"/>
    <n v="0"/>
    <n v="50000000"/>
    <n v="0"/>
    <n v="50000000"/>
    <n v="0"/>
    <n v="0"/>
    <n v="0"/>
    <n v="0"/>
    <n v="0"/>
    <n v="0"/>
    <n v="50000000"/>
    <n v="0"/>
    <s v="ARI"/>
    <x v="1"/>
    <s v="RS"/>
    <s v=""/>
    <m/>
    <m/>
    <m/>
  </r>
  <r>
    <n v="31"/>
    <n v="19"/>
    <s v="N"/>
    <x v="8"/>
    <x v="2"/>
    <s v="PROV. LLANQUIHUE"/>
    <s v="I. Municipalidad de Puerto Montt"/>
    <s v="EJECUCION"/>
    <n v="30104476"/>
    <s v="30104476-EJECUCION"/>
    <s v=" CONSTRUCCIÓN CIERRE VERTEDERO MUNICIPAL"/>
    <n v="1677447000"/>
    <n v="1677447000"/>
    <n v="0"/>
    <n v="0"/>
    <n v="200000000"/>
    <n v="1477447000"/>
    <n v="200000000"/>
    <n v="1477447000"/>
    <n v="0"/>
    <n v="0"/>
    <n v="0"/>
    <n v="0"/>
    <n v="0"/>
    <n v="200000000"/>
    <n v="1477447000"/>
    <s v="ARI"/>
    <x v="5"/>
    <s v="SR"/>
    <s v=""/>
    <m/>
    <m/>
    <s v="si"/>
  </r>
  <r>
    <n v="31"/>
    <n v="0"/>
    <s v="N"/>
    <x v="3"/>
    <x v="2"/>
    <s v="PROV. LLANQUIHUE"/>
    <s v="Secretaría de Transporte"/>
    <s v="EJECUCION"/>
    <n v="30396578"/>
    <s v="30396578-EJECUCION"/>
    <s v="CONSERVACION VIAL PUNTOS CONGESTIONADOS (C33)"/>
    <n v="1965875000"/>
    <n v="1965875000"/>
    <n v="0"/>
    <n v="0"/>
    <n v="0"/>
    <n v="1965875000"/>
    <n v="0"/>
    <n v="1965875000"/>
    <n v="0"/>
    <n v="0"/>
    <n v="0"/>
    <n v="0"/>
    <n v="0"/>
    <n v="0"/>
    <n v="1965875000"/>
    <s v="ARI"/>
    <x v="1"/>
    <s v="RS*"/>
    <s v=""/>
    <m/>
    <s v="3.225/30-06-2016"/>
    <s v="si"/>
  </r>
  <r>
    <m/>
    <m/>
    <m/>
    <x v="0"/>
    <x v="0"/>
    <m/>
    <m/>
    <m/>
    <m/>
    <m/>
    <s v="TOTAL INICIATIVAS NUEVAS"/>
    <n v="4693322000"/>
    <n v="4693322000"/>
    <n v="0"/>
    <n v="0"/>
    <n v="1250000000"/>
    <n v="3443322000"/>
    <n v="1250000000"/>
    <n v="3443322000"/>
    <n v="0"/>
    <n v="0"/>
    <n v="0"/>
    <n v="0"/>
    <n v="0"/>
    <n v="1250000000"/>
    <n v="3443322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INICIATIVAS PROVINCIALES"/>
    <n v="11281821977"/>
    <n v="23550853141.586292"/>
    <n v="407204695"/>
    <n v="12310826812"/>
    <n v="6491294179.5862913"/>
    <n v="4748732150"/>
    <n v="6491294180"/>
    <n v="4383323102"/>
    <n v="0"/>
    <n v="280145046"/>
    <n v="195112760"/>
    <n v="147063581"/>
    <n v="622321387"/>
    <n v="5868972792.5862913"/>
    <n v="474873215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PROVINCIA DE LLANQUIHUE"/>
    <n v="85421098554"/>
    <n v="107259396478.58629"/>
    <n v="28844682853"/>
    <n v="47575567503"/>
    <n v="23927541984.586292"/>
    <n v="35606764554"/>
    <n v="23658334890"/>
    <n v="36903465095"/>
    <n v="0"/>
    <n v="1912970019"/>
    <n v="2368150451"/>
    <n v="1043410407"/>
    <n v="5324530877"/>
    <n v="18603011107.586292"/>
    <n v="35756286991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CASTR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1"/>
    <s v="A"/>
    <x v="5"/>
    <x v="3"/>
    <s v="CASTRO"/>
    <s v="I. Municipalidad de Castro"/>
    <s v="EJECUCION"/>
    <n v="30094891"/>
    <s v="30094891-EJECUCION"/>
    <s v="REPOSICION FERIA YUMBEL DE CASTRO"/>
    <n v="3927288148"/>
    <n v="3910567035"/>
    <n v="2383396495"/>
    <n v="1709354859"/>
    <n v="1762265398"/>
    <n v="657320523"/>
    <n v="1543891653"/>
    <n v="0"/>
    <n v="0"/>
    <n v="975722147"/>
    <n v="1200000"/>
    <n v="785343251"/>
    <n v="1762265398"/>
    <n v="0"/>
    <n v="438946778"/>
    <s v="EJECUCIÓN"/>
    <x v="1"/>
    <s v="RS"/>
    <s v=""/>
    <s v="RS"/>
    <s v="'30/12/2015"/>
    <s v="si"/>
  </r>
  <r>
    <n v="31"/>
    <n v="2"/>
    <s v="A"/>
    <x v="9"/>
    <x v="3"/>
    <s v="CASTRO"/>
    <s v="I. Municipalidad de Castro"/>
    <s v="EJECUCION"/>
    <n v="30076119"/>
    <s v="30076119-EJECUCION"/>
    <s v="MEJORAMIENTO Y AMPLIACION  GIMNASIO DE CASTRO"/>
    <n v="2503838378"/>
    <n v="2417726078"/>
    <n v="1439368727"/>
    <n v="1108226144"/>
    <n v="900000000"/>
    <n v="409499934"/>
    <n v="900000000"/>
    <n v="164469651"/>
    <n v="0"/>
    <n v="159964373"/>
    <n v="46778144"/>
    <n v="60707414"/>
    <n v="267449931"/>
    <n v="632550069"/>
    <n v="409499934"/>
    <s v="EJECUCIÓN"/>
    <x v="1"/>
    <s v="RS"/>
    <s v=""/>
    <s v="RS"/>
    <s v="'30/12/2015"/>
    <s v="si"/>
  </r>
  <r>
    <m/>
    <m/>
    <m/>
    <x v="0"/>
    <x v="0"/>
    <m/>
    <m/>
    <m/>
    <m/>
    <m/>
    <s v="TOTAL INICIATIVAS DE ARRASTRE"/>
    <n v="6431126526"/>
    <n v="6328293113"/>
    <n v="3822765222"/>
    <n v="2817581003"/>
    <n v="2662265398"/>
    <n v="1066820457"/>
    <n v="2443891653"/>
    <n v="164469651"/>
    <n v="0"/>
    <n v="1135686520"/>
    <n v="47978144"/>
    <n v="846050665"/>
    <n v="2029715329"/>
    <n v="632550069"/>
    <n v="84844671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3"/>
    <s v="P"/>
    <x v="6"/>
    <x v="3"/>
    <s v="CASTRO"/>
    <s v="I. Municipalidad de Castro"/>
    <s v="EJECUCION"/>
    <n v="30121787"/>
    <s v="30121787-EJECUCION"/>
    <s v=" CONSTRUCCION REDES DE AGUA POTABLE  Y ALCANTARILLADO DIVERSOS SECTORES"/>
    <n v="449410000"/>
    <n v="449410000"/>
    <n v="0"/>
    <n v="0"/>
    <n v="100000000"/>
    <n v="349410000"/>
    <n v="100000000"/>
    <n v="349410000"/>
    <n v="0"/>
    <n v="0"/>
    <n v="0"/>
    <n v="0"/>
    <n v="0"/>
    <n v="100000000"/>
    <n v="349410000"/>
    <s v="ARI"/>
    <x v="3"/>
    <s v="RE"/>
    <s v=""/>
    <s v="RE"/>
    <s v="'28/10/2016"/>
    <s v="si"/>
  </r>
  <r>
    <m/>
    <m/>
    <m/>
    <x v="0"/>
    <x v="0"/>
    <m/>
    <m/>
    <m/>
    <m/>
    <m/>
    <s v="TOTAL DE INICIATIVAS PUESTA EN MARCHA"/>
    <n v="449410000"/>
    <n v="449410000"/>
    <n v="0"/>
    <n v="0"/>
    <n v="100000000"/>
    <n v="349410000"/>
    <n v="100000000"/>
    <n v="349410000"/>
    <n v="0"/>
    <n v="0"/>
    <n v="0"/>
    <n v="0"/>
    <n v="0"/>
    <n v="100000000"/>
    <n v="34941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6"/>
    <s v="N"/>
    <x v="2"/>
    <x v="3"/>
    <s v="CASTRO"/>
    <s v="I. Municipalidad de Castro"/>
    <s v="EJECUCION"/>
    <n v="20140221"/>
    <s v="20140221-EJECUCION"/>
    <s v=" REPOSICIÓN POSTA SALUD RURAL ISLA CHELÍN, CASTRO"/>
    <n v="387963000"/>
    <n v="387963000"/>
    <n v="0"/>
    <n v="0"/>
    <n v="50000000"/>
    <n v="337963000"/>
    <n v="50000000"/>
    <n v="337963000"/>
    <n v="0"/>
    <n v="0"/>
    <n v="0"/>
    <n v="0"/>
    <n v="0"/>
    <n v="50000000"/>
    <n v="337963000"/>
    <s v="ARI"/>
    <x v="1"/>
    <s v="FI"/>
    <s v=""/>
    <s v="FI"/>
    <s v="'13/06/2016"/>
    <s v="si"/>
  </r>
  <r>
    <n v="31"/>
    <n v="5"/>
    <s v="N"/>
    <x v="1"/>
    <x v="3"/>
    <s v="CASTRO"/>
    <s v="I. Municipalidad de Castro"/>
    <s v="EJECUCION"/>
    <n v="30092606"/>
    <s v="30092606-EJECUCION"/>
    <s v=" NORMALIZACIÓN  ESCUELA RURAL ANA NELLY OYARZUN"/>
    <n v="1023626000"/>
    <n v="1023626000"/>
    <n v="0"/>
    <n v="0"/>
    <n v="207087800"/>
    <n v="816538200"/>
    <n v="207087800"/>
    <n v="816538200"/>
    <n v="0"/>
    <n v="0"/>
    <n v="0"/>
    <n v="0"/>
    <n v="0"/>
    <n v="207087800"/>
    <n v="816538200"/>
    <s v="ARI"/>
    <x v="6"/>
    <s v="RS"/>
    <s v=""/>
    <s v="RS"/>
    <s v="'30/07/2016"/>
    <s v="si"/>
  </r>
  <r>
    <m/>
    <m/>
    <m/>
    <x v="0"/>
    <x v="0"/>
    <m/>
    <m/>
    <m/>
    <m/>
    <m/>
    <s v="TOTAL INICIATIVAS NUEVAS"/>
    <n v="1411589000"/>
    <n v="1411589000"/>
    <n v="0"/>
    <n v="0"/>
    <n v="257087800"/>
    <n v="1154501200"/>
    <n v="257087800"/>
    <n v="1154501200"/>
    <n v="0"/>
    <n v="0"/>
    <n v="0"/>
    <n v="0"/>
    <n v="0"/>
    <n v="257087800"/>
    <n v="11545012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CASTRO"/>
    <n v="8292125526"/>
    <n v="8189292113"/>
    <n v="3822765222"/>
    <n v="2817581003"/>
    <n v="3019353198"/>
    <n v="2570731657"/>
    <n v="2800979453"/>
    <n v="1668380851"/>
    <n v="0"/>
    <n v="1135686520"/>
    <n v="47978144"/>
    <n v="846050665"/>
    <n v="2029715329"/>
    <n v="989637869"/>
    <n v="235235791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ANCUD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8"/>
    <x v="3"/>
    <s v="ANCUD"/>
    <s v="I. Municipalidad de Ancud"/>
    <s v="EJECUCION"/>
    <n v="30083781"/>
    <s v="30083781-EJECUCION"/>
    <s v="DIAGNOSTICO DEL SISTEMA DE FORTIFICACIONES DE ANCUD"/>
    <n v="93500000"/>
    <n v="118300000"/>
    <n v="84125000"/>
    <n v="93439000"/>
    <n v="24861000"/>
    <n v="0"/>
    <n v="9375000"/>
    <n v="0"/>
    <m/>
    <n v="0"/>
    <n v="0"/>
    <n v="0"/>
    <n v="0"/>
    <n v="24861000"/>
    <n v="0"/>
    <s v="EJECUCIÓN"/>
    <x v="9"/>
    <s v="RS"/>
    <m/>
    <m/>
    <m/>
    <m/>
  </r>
  <r>
    <n v="31"/>
    <m/>
    <s v="A"/>
    <x v="9"/>
    <x v="3"/>
    <s v="ANCUD"/>
    <s v="I. Municipalidad de Ancud"/>
    <s v="EJECUCION"/>
    <n v="30234772"/>
    <s v="30234772-EJECUCION"/>
    <s v="CONSTRUCCION CAMARINES EN DIVERSOS SECTORES RURALES DE ANCUD "/>
    <m/>
    <n v="79932525"/>
    <m/>
    <n v="75698372"/>
    <n v="4234153"/>
    <n v="0"/>
    <m/>
    <m/>
    <m/>
    <n v="0"/>
    <n v="0"/>
    <n v="0"/>
    <n v="0"/>
    <n v="4234153"/>
    <n v="0"/>
    <s v="TERMINADO"/>
    <x v="2"/>
    <s v="RS"/>
    <m/>
    <m/>
    <m/>
    <m/>
  </r>
  <r>
    <n v="31"/>
    <n v="0"/>
    <s v="A"/>
    <x v="2"/>
    <x v="3"/>
    <s v="ANCUD"/>
    <s v="I. Municipalidad de Ancud"/>
    <s v="DISEÑO"/>
    <n v="30112093"/>
    <s v="30112093-DISEÑO"/>
    <s v="CONSTRUCCION CESFAM CARACOLES ANCUD"/>
    <n v="95469000"/>
    <n v="95469000"/>
    <n v="90001000"/>
    <n v="90001000"/>
    <n v="5468000"/>
    <n v="0"/>
    <n v="5468000"/>
    <n v="0"/>
    <m/>
    <n v="0"/>
    <n v="0"/>
    <n v="0"/>
    <n v="0"/>
    <n v="5468000"/>
    <n v="0"/>
    <s v="TERMINADO"/>
    <x v="1"/>
    <s v="RS"/>
    <m/>
    <m/>
    <m/>
    <m/>
  </r>
  <r>
    <m/>
    <m/>
    <m/>
    <x v="0"/>
    <x v="0"/>
    <m/>
    <m/>
    <m/>
    <m/>
    <m/>
    <s v="TOTAL INICIATIVAS DE ARRASTRE"/>
    <n v="188969000"/>
    <n v="293701525"/>
    <n v="174126000"/>
    <n v="259138372"/>
    <n v="34563153"/>
    <n v="0"/>
    <n v="14843000"/>
    <n v="0"/>
    <n v="0"/>
    <n v="0"/>
    <n v="0"/>
    <n v="0"/>
    <n v="0"/>
    <n v="34563153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15"/>
    <s v="P"/>
    <x v="6"/>
    <x v="3"/>
    <s v="ANCUD"/>
    <s v="I. Municipalidad de Ancud"/>
    <s v="EJECUCION"/>
    <n v="30115252"/>
    <s v="30115252-EJECUCION"/>
    <s v=" CONSTRUCCION SISTEMA AGUA POTABLE  RURAL GUAPILACUY"/>
    <n v="469412000"/>
    <n v="469412000"/>
    <n v="6000000"/>
    <n v="0"/>
    <n v="469412000"/>
    <n v="0"/>
    <n v="463412000"/>
    <n v="0"/>
    <n v="0"/>
    <n v="0"/>
    <n v="0"/>
    <n v="0"/>
    <n v="0"/>
    <n v="469412000"/>
    <n v="0"/>
    <s v="EJECUCIÓN"/>
    <x v="3"/>
    <s v="RS"/>
    <s v="si"/>
    <s v="RS"/>
    <s v="'20/01/2016"/>
    <s v="si"/>
  </r>
  <r>
    <n v="31"/>
    <n v="0"/>
    <s v="P"/>
    <x v="9"/>
    <x v="3"/>
    <s v="ANCUD"/>
    <s v="I. Municipalidad de Ancud"/>
    <s v="EJECUCION"/>
    <n v="30210322"/>
    <s v="30210322-EJECUCION"/>
    <s v="MEJORAMIENTO ESTADIO PUDETO COMUNA DE ANCUD"/>
    <n v="80000000"/>
    <n v="80000000"/>
    <n v="60000000"/>
    <n v="0"/>
    <n v="80000000"/>
    <n v="0"/>
    <n v="20000000"/>
    <n v="0"/>
    <n v="0"/>
    <n v="0"/>
    <n v="24540317"/>
    <n v="24340192"/>
    <n v="48880509"/>
    <n v="31119491"/>
    <n v="0"/>
    <s v="EJECUCIÓN"/>
    <x v="1"/>
    <s v="RS*"/>
    <m/>
    <m/>
    <m/>
    <s v="si"/>
  </r>
  <r>
    <n v="31"/>
    <n v="7"/>
    <s v="P"/>
    <x v="3"/>
    <x v="3"/>
    <s v="ANCUD"/>
    <s v="I. Municipalidad de Ancud"/>
    <s v="EJECUCION"/>
    <n v="30137881"/>
    <s v="30137881-EJECUCION"/>
    <s v=" CONSERVACION DE ACERAS EN DIVERSAS CALLES DE ANCUD (C33)"/>
    <n v="460895000"/>
    <n v="460895000"/>
    <n v="0"/>
    <n v="0"/>
    <n v="460895000"/>
    <n v="0"/>
    <n v="460895000"/>
    <n v="0"/>
    <n v="0"/>
    <n v="0"/>
    <n v="0"/>
    <n v="0"/>
    <n v="0"/>
    <n v="460895000"/>
    <n v="0"/>
    <s v="EJECUCIÓN"/>
    <x v="2"/>
    <s v="RS*"/>
    <s v=""/>
    <m/>
    <n v="2014"/>
    <s v="si"/>
  </r>
  <r>
    <n v="31"/>
    <n v="3"/>
    <s v="P"/>
    <x v="8"/>
    <x v="3"/>
    <s v="ANCUD"/>
    <s v="I. Municipalidad de Ancud"/>
    <s v="EJECUCION"/>
    <n v="30103434"/>
    <s v="30103434-EJECUCION"/>
    <s v=" REPOSICIÓN EDIFICIO PUBLICO DE CHACAO"/>
    <n v="325625000"/>
    <n v="325625000"/>
    <n v="0"/>
    <n v="0"/>
    <n v="200000000"/>
    <n v="125625000"/>
    <n v="200000000"/>
    <n v="125625000"/>
    <n v="0"/>
    <n v="0"/>
    <n v="0"/>
    <n v="0"/>
    <n v="0"/>
    <n v="200000000"/>
    <n v="125625000"/>
    <s v="ARI"/>
    <x v="1"/>
    <s v="RS"/>
    <s v=""/>
    <s v="RS"/>
    <s v="'30/12/2015"/>
    <s v="si"/>
  </r>
  <r>
    <m/>
    <m/>
    <m/>
    <x v="0"/>
    <x v="0"/>
    <m/>
    <m/>
    <m/>
    <m/>
    <m/>
    <s v="TOTAL DE INICIATIVAS PUESTA EN MARCHA"/>
    <n v="1335932000"/>
    <n v="1335932000"/>
    <n v="66000000"/>
    <n v="0"/>
    <n v="1210307000"/>
    <n v="125625000"/>
    <n v="1144307000"/>
    <n v="125625000"/>
    <n v="0"/>
    <n v="0"/>
    <n v="24540317"/>
    <n v="24340192"/>
    <n v="48880509"/>
    <n v="1161426491"/>
    <n v="125625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1"/>
    <s v="N"/>
    <x v="9"/>
    <x v="3"/>
    <s v="ANCUD"/>
    <s v="I. Municipalidad de Ancud"/>
    <s v="EJECUCION"/>
    <n v="30062429"/>
    <s v="30062429-EJECUCION"/>
    <s v=" CONSTRUCCIÓN MULTICANCHA TECHADA VILLA ESPERANZA"/>
    <n v="322329000"/>
    <n v="322329000"/>
    <n v="0"/>
    <n v="0"/>
    <n v="100000000"/>
    <n v="222329000"/>
    <n v="100000000"/>
    <n v="222329000"/>
    <n v="0"/>
    <n v="0"/>
    <n v="0"/>
    <n v="0"/>
    <n v="0"/>
    <n v="100000000"/>
    <n v="222329000"/>
    <s v="ARI"/>
    <x v="1"/>
    <s v="OT"/>
    <s v=""/>
    <s v="OT"/>
    <s v="'14/09/2016"/>
    <m/>
  </r>
  <r>
    <n v="31"/>
    <n v="2"/>
    <s v="N"/>
    <x v="1"/>
    <x v="3"/>
    <s v="ANCUD"/>
    <s v="I. Municipalidad de Ancud"/>
    <s v="EJECUCION"/>
    <n v="30085972"/>
    <s v="30085972-EJECUCION"/>
    <s v=" REPOSICIÓN ESCUELA RURAL BAHÍA LINAO"/>
    <n v="1467700000"/>
    <n v="1467700000"/>
    <n v="0"/>
    <n v="0"/>
    <n v="114279847"/>
    <n v="1353420153"/>
    <n v="200000000"/>
    <n v="1267700000"/>
    <n v="0"/>
    <n v="0"/>
    <n v="0"/>
    <n v="0"/>
    <n v="0"/>
    <n v="114279847"/>
    <n v="1353420153"/>
    <s v="ARI"/>
    <x v="6"/>
    <s v="RS"/>
    <s v=""/>
    <s v="RS"/>
    <s v="'29/07/2016"/>
    <m/>
  </r>
  <r>
    <n v="31"/>
    <n v="5"/>
    <s v="N"/>
    <x v="6"/>
    <x v="3"/>
    <s v="ANCUD"/>
    <s v="I. Municipalidad de Ancud"/>
    <s v="EJECUCION"/>
    <n v="30109898"/>
    <s v="30109898-EJECUCION"/>
    <s v=" CONSTRUCCION SISTEMA DE APR SECTOR CAULIN LA CUMBRE"/>
    <n v="305903000"/>
    <n v="305903000"/>
    <n v="0"/>
    <n v="0"/>
    <n v="100000000"/>
    <n v="205903000"/>
    <n v="100000000"/>
    <n v="205903000"/>
    <n v="0"/>
    <n v="0"/>
    <n v="0"/>
    <n v="0"/>
    <n v="0"/>
    <n v="100000000"/>
    <n v="205903000"/>
    <s v="ARI"/>
    <x v="3"/>
    <s v="OT"/>
    <s v=""/>
    <m/>
    <m/>
    <m/>
  </r>
  <r>
    <m/>
    <m/>
    <m/>
    <x v="0"/>
    <x v="0"/>
    <m/>
    <m/>
    <m/>
    <m/>
    <m/>
    <s v="TOTAL INICIATIVAS NUEVAS"/>
    <n v="2095932000"/>
    <n v="2095932000"/>
    <n v="0"/>
    <n v="0"/>
    <n v="314279847"/>
    <n v="1781652153"/>
    <n v="400000000"/>
    <n v="1695932000"/>
    <n v="0"/>
    <n v="0"/>
    <n v="0"/>
    <n v="0"/>
    <n v="0"/>
    <n v="314279847"/>
    <n v="178165215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ANCUD"/>
    <n v="3620833000"/>
    <n v="3725565525"/>
    <n v="240126000"/>
    <n v="259138372"/>
    <n v="1559150000"/>
    <n v="1907277153"/>
    <n v="1559150000"/>
    <n v="1821557000"/>
    <n v="0"/>
    <n v="0"/>
    <n v="24540317"/>
    <n v="24340192"/>
    <n v="48880509"/>
    <n v="1510269491"/>
    <n v="190727715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CHONCHI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6"/>
    <x v="3"/>
    <s v="CHONCHI"/>
    <s v="I. Municipalidad de Chonchi"/>
    <s v="EJECUCION"/>
    <n v="30310674"/>
    <s v="30310674-EJECUCION"/>
    <s v="CONSTUCCION SERVICIO DE APR DE PINDACO-QUITRIPULLI"/>
    <n v="636869051"/>
    <n v="636868051"/>
    <n v="631914206"/>
    <n v="514913206"/>
    <n v="121954845"/>
    <n v="0"/>
    <n v="4954845"/>
    <n v="0"/>
    <m/>
    <n v="0"/>
    <n v="0"/>
    <n v="0"/>
    <n v="0"/>
    <n v="121954845"/>
    <n v="0"/>
    <s v="TERMINADO"/>
    <x v="1"/>
    <s v="RS"/>
    <m/>
    <m/>
    <m/>
    <m/>
  </r>
  <r>
    <n v="31"/>
    <n v="0"/>
    <s v="A"/>
    <x v="6"/>
    <x v="3"/>
    <s v="CHONCHI"/>
    <s v="I. Municipalidad de Chonchi"/>
    <s v="EJECUCION"/>
    <n v="30091901"/>
    <s v="30091901-EJECUCION"/>
    <s v="MEJORAMIENTO Y AMPLIACION  APR DE HUILLINCO"/>
    <n v="378809664"/>
    <n v="382722000"/>
    <n v="361809664"/>
    <n v="219892030"/>
    <n v="129581643"/>
    <n v="0"/>
    <n v="17000000"/>
    <n v="0"/>
    <m/>
    <n v="0"/>
    <n v="0"/>
    <n v="0"/>
    <n v="0"/>
    <n v="129581643"/>
    <n v="33248327"/>
    <s v="EJECUCIÓN"/>
    <x v="1"/>
    <s v="RS"/>
    <m/>
    <m/>
    <m/>
    <m/>
  </r>
  <r>
    <n v="31"/>
    <n v="0"/>
    <s v="A"/>
    <x v="6"/>
    <x v="3"/>
    <s v="CHONCHI"/>
    <s v="I. Municipalidad de Chonchi"/>
    <s v="EJECUCION"/>
    <n v="30103279"/>
    <s v="30103279-EJECUCION"/>
    <s v="CONSTUCCION SERVICIO DE APR DE ALCALDEO DE RAUCO"/>
    <n v="694194527"/>
    <n v="694194527"/>
    <n v="659194527"/>
    <n v="550380874"/>
    <n v="143813653"/>
    <n v="0"/>
    <n v="35000000"/>
    <n v="0"/>
    <m/>
    <n v="0"/>
    <n v="0"/>
    <n v="0"/>
    <n v="0"/>
    <n v="143813653"/>
    <n v="0"/>
    <s v="TERMINADO"/>
    <x v="1"/>
    <s v="RS"/>
    <m/>
    <m/>
    <m/>
    <m/>
  </r>
  <r>
    <n v="31"/>
    <n v="0"/>
    <s v="A"/>
    <x v="9"/>
    <x v="3"/>
    <s v="CHONCHI"/>
    <s v="I. Municipalidad de Chonchi"/>
    <s v="EJECUCION"/>
    <n v="30079324"/>
    <s v="30079324-EJECUCION"/>
    <s v="MEJORAMIENTO ESTADIO FISCAL DE CHONCHI"/>
    <n v="1601826221"/>
    <n v="1599765221"/>
    <n v="1597276421"/>
    <n v="1595215421"/>
    <n v="4549800"/>
    <n v="0"/>
    <n v="4549800"/>
    <n v="0"/>
    <m/>
    <n v="0"/>
    <n v="0"/>
    <n v="0"/>
    <n v="0"/>
    <n v="4549800"/>
    <n v="0"/>
    <s v="TERMINADO"/>
    <x v="1"/>
    <s v="RS"/>
    <m/>
    <m/>
    <m/>
    <m/>
  </r>
  <r>
    <n v="31"/>
    <n v="0"/>
    <s v="A"/>
    <x v="1"/>
    <x v="3"/>
    <s v="CHONCHI"/>
    <s v="I. Municipalidad de Chonchi"/>
    <s v="DISEÑO"/>
    <n v="30103252"/>
    <s v="30103252-DISEÑO"/>
    <s v="REPOSICION TEATRO MUNICIPAL DE CHONCHI"/>
    <n v="64076000"/>
    <n v="34165000"/>
    <n v="21085000"/>
    <n v="21085000"/>
    <n v="13080000"/>
    <n v="0"/>
    <n v="42991000"/>
    <n v="0"/>
    <m/>
    <n v="0"/>
    <n v="0"/>
    <n v="0"/>
    <n v="0"/>
    <n v="13080000"/>
    <n v="0"/>
    <s v="TERMINADO"/>
    <x v="1"/>
    <s v="RS"/>
    <m/>
    <m/>
    <m/>
    <m/>
  </r>
  <r>
    <m/>
    <m/>
    <m/>
    <x v="0"/>
    <x v="0"/>
    <m/>
    <m/>
    <m/>
    <m/>
    <m/>
    <s v="TOTAL INICIATIVAS DE ARRASTRE"/>
    <n v="3375775463"/>
    <n v="3347714799"/>
    <n v="3271279818"/>
    <n v="2901486531"/>
    <n v="412979941"/>
    <n v="0"/>
    <n v="104495645"/>
    <n v="0"/>
    <n v="0"/>
    <n v="0"/>
    <n v="0"/>
    <n v="0"/>
    <n v="0"/>
    <n v="412979941"/>
    <n v="3324832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2"/>
    <n v="3"/>
    <s v="P"/>
    <x v="8"/>
    <x v="3"/>
    <s v="CHONCHI"/>
    <s v="I. Municipalidad de Chonchi"/>
    <s v="EJECUCION"/>
    <n v="30126522"/>
    <s v="30126522-EJECUCION"/>
    <s v="ACTUALIZACION PLAN REGULADOR COMUNA DE CHONCHI (C33)"/>
    <n v="120000000"/>
    <n v="120000000"/>
    <n v="0"/>
    <n v="0"/>
    <n v="30000000"/>
    <n v="90000000"/>
    <n v="30000000"/>
    <n v="90000000"/>
    <n v="0"/>
    <n v="0"/>
    <n v="0"/>
    <n v="0"/>
    <n v="0"/>
    <n v="30000000"/>
    <n v="90000000"/>
    <s v="EJECUCIÓN"/>
    <x v="1"/>
    <s v="RS*"/>
    <s v=""/>
    <m/>
    <n v="2015"/>
    <s v="si"/>
  </r>
  <r>
    <m/>
    <m/>
    <m/>
    <x v="0"/>
    <x v="0"/>
    <m/>
    <m/>
    <m/>
    <m/>
    <m/>
    <s v="TOTAL DE INICIATIVAS PUESTA EN MARCHA"/>
    <n v="120000000"/>
    <n v="120000000"/>
    <n v="0"/>
    <n v="0"/>
    <n v="30000000"/>
    <n v="90000000"/>
    <n v="30000000"/>
    <n v="90000000"/>
    <n v="0"/>
    <n v="0"/>
    <n v="0"/>
    <n v="0"/>
    <n v="0"/>
    <n v="30000000"/>
    <n v="9000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2"/>
    <s v="N"/>
    <x v="7"/>
    <x v="3"/>
    <s v="CHONCHI"/>
    <s v="I. Municipalidad de Chonchi"/>
    <s v="EJECUCION"/>
    <n v="30131132"/>
    <s v="30131132-EJECUCION"/>
    <s v=" NORMALIZACIÓN REDES ELECTRICAS ST RAUCO ALTO"/>
    <n v="49150000"/>
    <n v="49150000"/>
    <n v="0"/>
    <n v="0"/>
    <n v="49150000"/>
    <n v="0"/>
    <n v="49150000"/>
    <n v="0"/>
    <n v="0"/>
    <n v="0"/>
    <n v="0"/>
    <n v="0"/>
    <n v="0"/>
    <n v="49150000"/>
    <n v="0"/>
    <s v="ARI"/>
    <x v="4"/>
    <s v="RS"/>
    <s v=""/>
    <s v="RS"/>
    <s v="'10/02/2016"/>
    <m/>
  </r>
  <r>
    <n v="31"/>
    <n v="0"/>
    <s v="N"/>
    <x v="4"/>
    <x v="3"/>
    <s v="CHONCHI"/>
    <s v="I. Municipalidad de Chonchi"/>
    <s v="EJECUCION"/>
    <n v="30126506"/>
    <s v="30126506-EJECUCION"/>
    <s v="CONSTRUCCION CUARTEL 2° COMPAÑIA BOMBEROS DE LA COMUNA DE CHONCHI"/>
    <n v="599792000"/>
    <n v="599792000"/>
    <n v="0"/>
    <n v="0"/>
    <n v="65924000"/>
    <n v="533868000"/>
    <n v="65924000"/>
    <n v="533868000"/>
    <m/>
    <n v="0"/>
    <n v="0"/>
    <n v="0"/>
    <n v="0"/>
    <n v="65924000"/>
    <n v="533868000"/>
    <s v="ARI"/>
    <x v="1"/>
    <s v="RS"/>
    <m/>
    <m/>
    <m/>
    <m/>
  </r>
  <r>
    <n v="31"/>
    <n v="10"/>
    <s v="N"/>
    <x v="1"/>
    <x v="3"/>
    <s v="CHONCHI"/>
    <s v="I. Municipalidad de Chonchi"/>
    <s v="DISEÑO"/>
    <n v="20157700"/>
    <s v="20157700-DISEÑO"/>
    <s v=" REPOSICION ESCUELA RURAL DE QUITRIPULLI"/>
    <n v="60468000"/>
    <n v="60468000"/>
    <n v="0"/>
    <n v="0"/>
    <n v="60468000"/>
    <n v="0"/>
    <n v="60468000"/>
    <n v="0"/>
    <n v="0"/>
    <n v="0"/>
    <n v="0"/>
    <n v="0"/>
    <n v="0"/>
    <n v="60468000"/>
    <n v="0"/>
    <s v="ARI"/>
    <x v="6"/>
    <s v="RS"/>
    <s v=""/>
    <s v="RS"/>
    <s v="'05/08/2016"/>
    <m/>
  </r>
  <r>
    <n v="31"/>
    <n v="1"/>
    <s v="N"/>
    <x v="7"/>
    <x v="3"/>
    <s v="CHONCHI"/>
    <s v="I. Municipalidad de Chonchi"/>
    <s v="EJECUCION"/>
    <n v="30131130"/>
    <s v="30131130-EJECUCION"/>
    <s v=" NORMALIZACIÓN REDES ELECTRICAS ST DICHAM"/>
    <n v="53956000"/>
    <n v="53956000"/>
    <n v="0"/>
    <n v="0"/>
    <n v="53956000"/>
    <n v="0"/>
    <n v="53956000"/>
    <n v="0"/>
    <n v="0"/>
    <n v="0"/>
    <n v="0"/>
    <n v="0"/>
    <n v="0"/>
    <n v="53956000"/>
    <n v="0"/>
    <s v="EJECUCIÓN"/>
    <x v="4"/>
    <s v="RS"/>
    <s v=""/>
    <s v="RS"/>
    <s v="'10/02/2016"/>
    <m/>
  </r>
  <r>
    <n v="31"/>
    <n v="6"/>
    <s v="N"/>
    <x v="6"/>
    <x v="3"/>
    <s v="CHONCHI"/>
    <s v="I. Municipalidad de Chonchi"/>
    <s v="EJECUCION"/>
    <n v="30135406"/>
    <s v="30135406-EJECUCION"/>
    <s v=" CONSTRUCCION SERVICIO AGUA POTABLE RURAL SECTOR EL PULPITO"/>
    <n v="524202000"/>
    <n v="524202000"/>
    <n v="0"/>
    <n v="0"/>
    <n v="70000000"/>
    <n v="454202000"/>
    <n v="70000000"/>
    <n v="454202000"/>
    <n v="0"/>
    <n v="0"/>
    <n v="0"/>
    <n v="0"/>
    <n v="0"/>
    <n v="70000000"/>
    <n v="454202000"/>
    <s v="ARI"/>
    <x v="3"/>
    <s v="SR"/>
    <s v=""/>
    <m/>
    <m/>
    <s v="si"/>
  </r>
  <r>
    <n v="31"/>
    <n v="9"/>
    <s v="N"/>
    <x v="1"/>
    <x v="3"/>
    <s v="CHONCHI"/>
    <s v="I. Municipalidad de Chonchi"/>
    <s v="DISEÑO"/>
    <n v="30126487"/>
    <s v="30126487-DISEÑO"/>
    <s v=" REPOSICIÓN ESCUELA RURAL DE HUILLINCO"/>
    <n v="60350000"/>
    <n v="60350000"/>
    <n v="0"/>
    <n v="0"/>
    <n v="60350000"/>
    <n v="0"/>
    <n v="60350000"/>
    <n v="0"/>
    <n v="0"/>
    <n v="0"/>
    <n v="0"/>
    <n v="0"/>
    <n v="0"/>
    <n v="60350000"/>
    <n v="0"/>
    <s v="ARI"/>
    <x v="6"/>
    <s v="FI"/>
    <s v=""/>
    <m/>
    <m/>
    <m/>
  </r>
  <r>
    <m/>
    <m/>
    <m/>
    <x v="0"/>
    <x v="0"/>
    <m/>
    <m/>
    <m/>
    <m/>
    <m/>
    <s v="TOTAL INICIATIVAS NUEVAS"/>
    <n v="1347918000"/>
    <n v="1347918000"/>
    <n v="0"/>
    <n v="0"/>
    <n v="359848000"/>
    <n v="988070000"/>
    <n v="359848000"/>
    <n v="988070000"/>
    <n v="0"/>
    <n v="0"/>
    <n v="0"/>
    <n v="0"/>
    <n v="0"/>
    <n v="359848000"/>
    <n v="98807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CHONCHI"/>
    <n v="4843693463"/>
    <n v="4815632799"/>
    <n v="3271279818"/>
    <n v="2901486531"/>
    <n v="802827941"/>
    <n v="1078070000"/>
    <n v="494343645"/>
    <n v="1078070000"/>
    <n v="0"/>
    <n v="0"/>
    <n v="0"/>
    <n v="0"/>
    <n v="0"/>
    <n v="802827941"/>
    <n v="111131832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CURACO DE VELEZ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m/>
    <s v="A"/>
    <x v="6"/>
    <x v="3"/>
    <s v="CURACO DE VÉLEZ"/>
    <s v="I. Municipalidad de Curaco de Velez"/>
    <s v="EJECUCION"/>
    <n v="30115770"/>
    <s v="30115770-EJECUCION"/>
    <s v="MEJORAMIENTO SERVICIO DE ALCANT. Y TRATAM. DE A.S. CURACO DE VELEZ"/>
    <n v="1117040819"/>
    <n v="1074103002"/>
    <n v="902930711"/>
    <n v="821570168"/>
    <n v="252532834"/>
    <n v="0"/>
    <n v="214110108"/>
    <n v="0"/>
    <m/>
    <n v="0"/>
    <n v="29121323"/>
    <n v="0"/>
    <n v="29121323"/>
    <n v="223411511"/>
    <n v="0"/>
    <s v="TERMINADO"/>
    <x v="1"/>
    <s v="RS"/>
    <m/>
    <m/>
    <m/>
    <m/>
  </r>
  <r>
    <n v="31"/>
    <n v="2"/>
    <s v="A"/>
    <x v="9"/>
    <x v="3"/>
    <s v="CURACO DE VÉLEZ"/>
    <s v="I. Municipalidad de Curaco de Velez"/>
    <s v="DISEÑO"/>
    <n v="30095333"/>
    <s v="30095333-DISEÑO"/>
    <s v=" REPOSICION ESTADIO MUNICIPAL DE CURACO DE VELEZ"/>
    <n v="180000000"/>
    <n v="34472000"/>
    <n v="0"/>
    <n v="19560000"/>
    <n v="14912000"/>
    <n v="0"/>
    <n v="180000000"/>
    <n v="0"/>
    <n v="0"/>
    <n v="0"/>
    <n v="0"/>
    <n v="0"/>
    <n v="0"/>
    <n v="14912000"/>
    <n v="0"/>
    <s v="EJECUCIÓN"/>
    <x v="1"/>
    <s v="RS"/>
    <s v=""/>
    <m/>
    <m/>
    <s v="si"/>
  </r>
  <r>
    <n v="31"/>
    <n v="1"/>
    <s v="A"/>
    <x v="1"/>
    <x v="3"/>
    <s v="CURACO DE VÉLEZ"/>
    <s v="I. Municipalidad de Curaco de Velez"/>
    <s v="EJECUCION"/>
    <n v="30093309"/>
    <s v="30093309-EJECUCION"/>
    <s v=" REPOSICION LICEO ALFREDO BARRIA OYARZUN"/>
    <n v="6453211162"/>
    <n v="6264393669"/>
    <n v="4832536750"/>
    <n v="3416832892"/>
    <n v="1873815021"/>
    <n v="964158591"/>
    <n v="1620674412"/>
    <n v="0"/>
    <n v="0"/>
    <n v="1271768414"/>
    <n v="1629298"/>
    <n v="600417309"/>
    <n v="1873815021"/>
    <n v="0"/>
    <n v="973745756"/>
    <s v="EJECUCIÓN"/>
    <x v="6"/>
    <s v="RS"/>
    <s v=""/>
    <s v="RS"/>
    <s v="'08/01/2016"/>
    <s v="si"/>
  </r>
  <r>
    <m/>
    <m/>
    <m/>
    <x v="0"/>
    <x v="0"/>
    <m/>
    <m/>
    <m/>
    <m/>
    <m/>
    <s v="TOTAL INICIATIVAS DE ARRASTRE"/>
    <n v="7750251981"/>
    <n v="7372968671"/>
    <n v="5735467461"/>
    <n v="4257963060"/>
    <n v="2141259855"/>
    <n v="964158591"/>
    <n v="2014784520"/>
    <n v="0"/>
    <n v="0"/>
    <n v="1271768414"/>
    <n v="30750621"/>
    <n v="600417309"/>
    <n v="1902936344"/>
    <n v="238323511"/>
    <n v="973745756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3"/>
    <s v="N"/>
    <x v="2"/>
    <x v="3"/>
    <s v="CURACO DE VÉLEZ"/>
    <s v="I. Municipalidad de Curaco de Velez"/>
    <s v="EJECUCION"/>
    <n v="30135738"/>
    <s v="30135738-EJECUCION"/>
    <s v=" REPOSICION POSTA HUYAR ALTO"/>
    <n v="400000000"/>
    <n v="400000000"/>
    <n v="0"/>
    <n v="0"/>
    <n v="50000000"/>
    <n v="350000000"/>
    <n v="50000000"/>
    <n v="350000000"/>
    <n v="0"/>
    <n v="0"/>
    <n v="0"/>
    <n v="0"/>
    <n v="0"/>
    <n v="50000000"/>
    <n v="350000000"/>
    <s v="ARI"/>
    <x v="1"/>
    <s v="SR"/>
    <s v=""/>
    <m/>
    <m/>
    <m/>
  </r>
  <r>
    <n v="31"/>
    <n v="4"/>
    <s v="N"/>
    <x v="2"/>
    <x v="3"/>
    <s v="CURACO DE VÉLEZ"/>
    <s v="I. Municipalidad de Curaco de Velez"/>
    <s v="EJECUCION"/>
    <n v="30135739"/>
    <s v="30135739-EJECUCION"/>
    <s v=" REPOSICION POSTA PALQUI"/>
    <n v="400000000"/>
    <n v="400000000"/>
    <n v="0"/>
    <n v="0"/>
    <n v="100000000"/>
    <n v="300000000"/>
    <n v="100000000"/>
    <n v="300000000"/>
    <n v="0"/>
    <n v="0"/>
    <n v="0"/>
    <n v="0"/>
    <n v="0"/>
    <n v="100000000"/>
    <n v="300000000"/>
    <s v="ARI"/>
    <x v="1"/>
    <s v="SR"/>
    <s v=""/>
    <m/>
    <m/>
    <m/>
  </r>
  <r>
    <m/>
    <m/>
    <m/>
    <x v="0"/>
    <x v="0"/>
    <m/>
    <m/>
    <m/>
    <m/>
    <m/>
    <s v="TOTAL INICIATIVAS NUEVAS"/>
    <n v="7433211162"/>
    <n v="800000000"/>
    <n v="0"/>
    <n v="0"/>
    <n v="150000000"/>
    <n v="650000000"/>
    <n v="150000000"/>
    <n v="650000000"/>
    <n v="0"/>
    <n v="0"/>
    <n v="0"/>
    <n v="0"/>
    <n v="0"/>
    <n v="150000000"/>
    <n v="65000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CURACO DE VELEZ"/>
    <n v="15183463143"/>
    <n v="8172968671"/>
    <n v="5735467461"/>
    <n v="4257963060"/>
    <n v="2291259855"/>
    <n v="1614158591"/>
    <n v="2164784520"/>
    <n v="650000000"/>
    <n v="0"/>
    <n v="1271768414"/>
    <n v="30750621"/>
    <n v="600417309"/>
    <n v="1902936344"/>
    <n v="388323511"/>
    <n v="1623745756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DALCAHUE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1"/>
    <s v="A"/>
    <x v="9"/>
    <x v="3"/>
    <s v="DALCAHUE"/>
    <s v="I. Municipalidad de Dalcahue"/>
    <s v="EJECUCION"/>
    <n v="30094005"/>
    <s v="30094005-EJECUCION"/>
    <s v=" MEJORAMIENTO INTEGRAL DEL GIMNASIO FISCAL DE DALCAHUE"/>
    <n v="740753466"/>
    <n v="739204818"/>
    <n v="724288466"/>
    <n v="683623581"/>
    <n v="48347237"/>
    <n v="0"/>
    <n v="16465000"/>
    <n v="0"/>
    <n v="0"/>
    <n v="0"/>
    <n v="0"/>
    <n v="0"/>
    <n v="0"/>
    <n v="48347237"/>
    <n v="7234000"/>
    <s v="EJECUCIÓN"/>
    <x v="1"/>
    <s v="RS"/>
    <s v="si"/>
    <s v="RS"/>
    <s v="'04/01/2016"/>
    <s v="si"/>
  </r>
  <r>
    <n v="31"/>
    <n v="2"/>
    <s v="A"/>
    <x v="2"/>
    <x v="3"/>
    <s v="DALCAHUE"/>
    <s v="I. Municipalidad de Dalcahue"/>
    <s v="EJECUCION"/>
    <n v="30134020"/>
    <s v="30134020-EJECUCION"/>
    <s v=" REPOSICIÓN POSTA TEHUACO QUETALCO, DALCAHUE"/>
    <n v="383583000"/>
    <n v="291507565"/>
    <n v="145817000"/>
    <n v="106507565"/>
    <n v="185000000"/>
    <n v="122585626"/>
    <n v="177766000"/>
    <n v="60000000"/>
    <n v="0"/>
    <n v="70974233"/>
    <n v="0"/>
    <n v="100028653"/>
    <n v="171002886"/>
    <n v="13997114"/>
    <n v="0"/>
    <s v="TERMINADO"/>
    <x v="1"/>
    <s v="RS"/>
    <s v=""/>
    <s v="RS"/>
    <s v="'19/01/2016"/>
    <s v="si"/>
  </r>
  <r>
    <s v=" "/>
    <m/>
    <m/>
    <x v="0"/>
    <x v="0"/>
    <m/>
    <m/>
    <m/>
    <m/>
    <m/>
    <s v="TOTAL INICIATIVAS DE ARRASTRE"/>
    <n v="1124336466"/>
    <n v="1030712383"/>
    <n v="870105466"/>
    <n v="790131146"/>
    <n v="233347237"/>
    <n v="122585626"/>
    <n v="194231000"/>
    <n v="60000000"/>
    <n v="0"/>
    <n v="70974233"/>
    <n v="0"/>
    <n v="100028653"/>
    <n v="171002886"/>
    <n v="62344351"/>
    <n v="7234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n v="0"/>
    <s v="P"/>
    <x v="3"/>
    <x v="3"/>
    <s v="DALCAHUE"/>
    <s v="I. Municipalidad de Dalcahue"/>
    <s v="EJECUCION"/>
    <n v="30257324"/>
    <s v="30257324-EJECUCION"/>
    <s v="REPOSICION REMOLQUE CAMA BAJA  PARA MEJORAMIENTO DE CAMINOS"/>
    <n v="23205000"/>
    <n v="23205000"/>
    <n v="0"/>
    <n v="0"/>
    <n v="23205000"/>
    <n v="0"/>
    <n v="23205000"/>
    <n v="0"/>
    <n v="0"/>
    <n v="0"/>
    <n v="0"/>
    <n v="0"/>
    <n v="0"/>
    <n v="23205000"/>
    <n v="0"/>
    <s v="ARI"/>
    <x v="1"/>
    <s v="RS*"/>
    <s v=""/>
    <m/>
    <n v="2014"/>
    <s v="si"/>
  </r>
  <r>
    <n v="31"/>
    <n v="0"/>
    <s v="P"/>
    <x v="8"/>
    <x v="3"/>
    <s v="DALCAHUE"/>
    <s v="I. Municipalidad de Dalcahue"/>
    <s v="EJECUCION"/>
    <n v="30129912"/>
    <s v="30129912-EJECUCION"/>
    <s v="CONSTRUCCION CENTRO CIVICO  DALCAHUE"/>
    <n v="93394000"/>
    <n v="93394000"/>
    <n v="55016650"/>
    <n v="0"/>
    <n v="93394000"/>
    <n v="0"/>
    <n v="38377350"/>
    <n v="0"/>
    <n v="0"/>
    <n v="0"/>
    <n v="0"/>
    <n v="0"/>
    <n v="0"/>
    <n v="93394000"/>
    <n v="0"/>
    <s v="EJECUCIÓN"/>
    <x v="1"/>
    <s v="RS"/>
    <s v=""/>
    <m/>
    <m/>
    <s v="si"/>
  </r>
  <r>
    <m/>
    <m/>
    <m/>
    <x v="0"/>
    <x v="0"/>
    <m/>
    <m/>
    <m/>
    <m/>
    <m/>
    <s v="TOTAL DE INICIATIVAS PUESTA EN MARCHA"/>
    <n v="23205000"/>
    <n v="116599000"/>
    <n v="55016650"/>
    <n v="0"/>
    <n v="116599000"/>
    <n v="0"/>
    <n v="61582350"/>
    <n v="0"/>
    <n v="0"/>
    <n v="0"/>
    <n v="0"/>
    <n v="0"/>
    <n v="0"/>
    <n v="116599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3"/>
    <s v="N"/>
    <x v="9"/>
    <x v="3"/>
    <s v="DALCAHUE"/>
    <s v="I. Municipalidad de Dalcahue"/>
    <s v="EJECUCION"/>
    <n v="30134014"/>
    <s v="30134014-EJECUCION"/>
    <s v=" CONSTRUCCIÓN GIMNASIO TENAUN"/>
    <n v="348637000"/>
    <n v="348637000"/>
    <n v="0"/>
    <n v="0"/>
    <n v="100000000"/>
    <n v="248637000"/>
    <n v="150000000"/>
    <n v="198637000"/>
    <n v="0"/>
    <n v="0"/>
    <n v="0"/>
    <n v="0"/>
    <n v="0"/>
    <n v="100000000"/>
    <n v="248637000"/>
    <s v="ARI"/>
    <x v="1"/>
    <s v="FI"/>
    <s v=""/>
    <s v="FI"/>
    <s v="'12/10/2016"/>
    <s v="si"/>
  </r>
  <r>
    <n v="31"/>
    <n v="4"/>
    <s v="N"/>
    <x v="6"/>
    <x v="3"/>
    <s v="DALCAHUE"/>
    <s v="I. Municipalidad de Dalcahue"/>
    <s v="EJECUCION"/>
    <n v="30395727"/>
    <s v="30395727-EJECUCION"/>
    <s v=" CONSTRUCCIÓN REDES AGUA POTABLE Y ALC ST VISTA HERMOSA"/>
    <n v="594003000"/>
    <n v="594003000"/>
    <n v="0"/>
    <n v="0"/>
    <n v="105867113"/>
    <n v="488135887"/>
    <n v="150000000"/>
    <n v="444003000"/>
    <n v="0"/>
    <n v="0"/>
    <n v="0"/>
    <n v="0"/>
    <n v="0"/>
    <n v="105867113"/>
    <n v="488135887"/>
    <s v="ARI"/>
    <x v="3"/>
    <s v="OT"/>
    <s v=""/>
    <s v="OT"/>
    <s v="'26/09/2016"/>
    <s v="si"/>
  </r>
  <r>
    <m/>
    <m/>
    <m/>
    <x v="0"/>
    <x v="0"/>
    <m/>
    <m/>
    <m/>
    <m/>
    <m/>
    <s v="TOTAL INICIATIVAS NUEVAS"/>
    <n v="942640000"/>
    <n v="942640000"/>
    <n v="0"/>
    <n v="0"/>
    <n v="205867113"/>
    <n v="736772887"/>
    <n v="300000000"/>
    <n v="642640000"/>
    <n v="0"/>
    <n v="0"/>
    <n v="0"/>
    <n v="0"/>
    <n v="0"/>
    <n v="205867113"/>
    <n v="73677288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DALCAHUE"/>
    <n v="2090181466"/>
    <n v="2089951383"/>
    <n v="925122116"/>
    <n v="790131146"/>
    <n v="555813350"/>
    <n v="859358513"/>
    <n v="555813350"/>
    <n v="702640000"/>
    <n v="0"/>
    <n v="70974233"/>
    <n v="0"/>
    <n v="100028653"/>
    <n v="171002886"/>
    <n v="384810464"/>
    <n v="74400688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PUQUELDON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2"/>
    <s v="A"/>
    <x v="2"/>
    <x v="3"/>
    <s v="PUQUELDÓN"/>
    <s v="Servicio de Salud Chiloé"/>
    <s v="EJECUCION"/>
    <n v="30042613"/>
    <s v="30042613-EJECUCION"/>
    <s v=" NORMALIZACIÓN CONSULTORIO RURAL PUQUELDÓN"/>
    <n v="3134954000"/>
    <n v="3005834000"/>
    <n v="50000000"/>
    <n v="3000000"/>
    <n v="1500000000"/>
    <n v="1502834000"/>
    <n v="1500000000"/>
    <n v="1584954000"/>
    <n v="0"/>
    <n v="326117741"/>
    <n v="0"/>
    <n v="311343171"/>
    <n v="637460912"/>
    <n v="862539088"/>
    <n v="1502834000"/>
    <s v="EJECUCIÓN"/>
    <x v="1"/>
    <s v="RS"/>
    <s v="si"/>
    <s v="RS"/>
    <s v="'10/06/2016"/>
    <s v="si"/>
  </r>
  <r>
    <m/>
    <m/>
    <m/>
    <x v="0"/>
    <x v="0"/>
    <m/>
    <m/>
    <m/>
    <m/>
    <m/>
    <s v="TOTAL INICIATIVAS DE ARRASTRE"/>
    <n v="3134954000"/>
    <n v="3005834000"/>
    <n v="50000000"/>
    <n v="3000000"/>
    <n v="1500000000"/>
    <n v="1502834000"/>
    <n v="1500000000"/>
    <n v="1584954000"/>
    <n v="0"/>
    <n v="326117741"/>
    <n v="0"/>
    <n v="311343171"/>
    <n v="637460912"/>
    <n v="862539088"/>
    <n v="1502834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1"/>
    <s v="P"/>
    <x v="3"/>
    <x v="3"/>
    <s v="PUQUELDÓN"/>
    <s v="I. Municipalidad de Puqueldon"/>
    <s v="EJECUCION"/>
    <n v="30365273"/>
    <s v="30365273-EJECUCION"/>
    <s v=" CONSERVACION DIVERSOS CAMINOS RURALES (C33)"/>
    <n v="268593000"/>
    <n v="268593000"/>
    <n v="0"/>
    <n v="0"/>
    <n v="268593000"/>
    <n v="0"/>
    <n v="268593000"/>
    <n v="0"/>
    <n v="0"/>
    <n v="0"/>
    <n v="0"/>
    <n v="0"/>
    <n v="0"/>
    <n v="268593000"/>
    <n v="0"/>
    <s v="ARI"/>
    <x v="2"/>
    <s v="RS*"/>
    <s v=""/>
    <m/>
    <n v="2015"/>
    <s v="si"/>
  </r>
  <r>
    <m/>
    <m/>
    <m/>
    <x v="0"/>
    <x v="0"/>
    <m/>
    <m/>
    <m/>
    <m/>
    <m/>
    <s v="TOTAL DE INICIATIVAS PUESTA EN MARCHA"/>
    <n v="268593000"/>
    <n v="268593000"/>
    <n v="0"/>
    <n v="0"/>
    <n v="268593000"/>
    <n v="0"/>
    <n v="268593000"/>
    <n v="0"/>
    <n v="0"/>
    <n v="0"/>
    <n v="0"/>
    <n v="0"/>
    <n v="0"/>
    <n v="2685930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0"/>
    <s v="N"/>
    <x v="8"/>
    <x v="3"/>
    <s v="PUQUELDÓN"/>
    <s v="Dirección de Arquitectura"/>
    <s v="EJECUCION"/>
    <n v="30127949"/>
    <s v="30127949-EJECUCION"/>
    <s v="RESTAURACIÓN IGLESIA NATIVIDAD DE MARÍA DE ICHUAC."/>
    <n v="703022000"/>
    <n v="703022000"/>
    <n v="0"/>
    <n v="0"/>
    <n v="200000000"/>
    <n v="503022000"/>
    <n v="200000000"/>
    <n v="503022000"/>
    <n v="0"/>
    <n v="0"/>
    <n v="0"/>
    <n v="0"/>
    <n v="0"/>
    <n v="200000000"/>
    <n v="503022000"/>
    <s v="ARI"/>
    <x v="9"/>
    <s v="FI"/>
    <s v=""/>
    <m/>
    <m/>
    <m/>
  </r>
  <r>
    <n v="31"/>
    <n v="5"/>
    <s v="N"/>
    <x v="8"/>
    <x v="3"/>
    <s v="PUQUELDÓN"/>
    <s v="I. Municipalidad de Puqueldon"/>
    <s v="DISEÑO"/>
    <n v="30395772"/>
    <s v="30395772-DISEÑO"/>
    <s v=" CONSTRUCCION CENTRO DIA ADULTO MAYOR"/>
    <n v="75000000"/>
    <n v="75000000"/>
    <n v="0"/>
    <n v="0"/>
    <n v="22500000"/>
    <n v="52500000"/>
    <n v="22500000"/>
    <n v="52500000"/>
    <n v="0"/>
    <n v="0"/>
    <n v="0"/>
    <n v="0"/>
    <n v="0"/>
    <n v="22500000"/>
    <n v="52500000"/>
    <s v="ARI"/>
    <x v="1"/>
    <s v="SR"/>
    <s v=""/>
    <m/>
    <m/>
    <s v="si"/>
  </r>
  <r>
    <m/>
    <m/>
    <m/>
    <x v="0"/>
    <x v="0"/>
    <m/>
    <m/>
    <m/>
    <m/>
    <m/>
    <s v="TOTAL INICIATIVAS NUEVAS"/>
    <n v="778022000"/>
    <n v="778022000"/>
    <n v="0"/>
    <n v="0"/>
    <n v="222500000"/>
    <n v="555522000"/>
    <n v="222500000"/>
    <n v="555522000"/>
    <n v="0"/>
    <n v="0"/>
    <n v="0"/>
    <n v="0"/>
    <n v="0"/>
    <n v="222500000"/>
    <n v="555522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PUQUELDON"/>
    <n v="4181569000"/>
    <n v="4052449000"/>
    <n v="50000000"/>
    <n v="3000000"/>
    <n v="1991093000"/>
    <n v="2058356000"/>
    <n v="1991093000"/>
    <n v="2140476000"/>
    <n v="0"/>
    <n v="326117741"/>
    <n v="0"/>
    <n v="311343171"/>
    <n v="637460912"/>
    <n v="1353632088"/>
    <n v="2058356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QUEILEN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4"/>
    <x v="3"/>
    <s v="QUEILEN"/>
    <s v="I. Municipalidad de Queilen"/>
    <s v="EJECUCION"/>
    <n v="30051749"/>
    <s v="30051749-EJECUCION"/>
    <s v="REPOSICION DE CUARTEL DE RETEN DE CARABINEROS DE QUEILEN"/>
    <n v="645394770"/>
    <n v="644406404"/>
    <n v="641394770"/>
    <n v="585379404"/>
    <n v="59027000"/>
    <n v="0"/>
    <n v="4000000"/>
    <n v="0"/>
    <m/>
    <n v="42795137"/>
    <n v="0"/>
    <n v="0"/>
    <n v="42795137"/>
    <n v="16231863"/>
    <n v="0"/>
    <s v="EJECUCIÓN"/>
    <x v="1"/>
    <s v="RS"/>
    <m/>
    <m/>
    <m/>
    <m/>
  </r>
  <r>
    <m/>
    <m/>
    <m/>
    <x v="0"/>
    <x v="0"/>
    <m/>
    <m/>
    <m/>
    <m/>
    <m/>
    <s v="TOTAL INICIATIVAS DE ARRASTRE"/>
    <n v="645394770"/>
    <n v="644406404"/>
    <n v="641394770"/>
    <n v="585379404"/>
    <n v="59027000"/>
    <n v="0"/>
    <n v="4000000"/>
    <n v="0"/>
    <n v="0"/>
    <n v="42795137"/>
    <n v="0"/>
    <n v="0"/>
    <n v="42795137"/>
    <n v="16231863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1"/>
    <s v="P"/>
    <x v="1"/>
    <x v="3"/>
    <s v="QUEILEN"/>
    <s v="I. Municipalidad de Queilen"/>
    <s v="EJECUCION"/>
    <n v="30343540"/>
    <s v="30343540-EJECUCION"/>
    <s v=" REPOSICION INTERNADO MIXTO LICEO POLIVALENTE DE QUEILEN"/>
    <n v="752134000"/>
    <n v="752134000"/>
    <n v="51500000"/>
    <n v="0"/>
    <n v="611073000"/>
    <n v="141061000"/>
    <n v="666100000"/>
    <n v="34534000"/>
    <n v="0"/>
    <n v="0"/>
    <n v="0"/>
    <n v="0"/>
    <n v="0"/>
    <n v="611073000"/>
    <n v="141061000"/>
    <s v="ARI"/>
    <x v="6"/>
    <s v="RS"/>
    <s v=""/>
    <s v="RS"/>
    <s v="'04/01/2016"/>
    <s v="si"/>
  </r>
  <r>
    <n v="31"/>
    <n v="5"/>
    <s v="P"/>
    <x v="7"/>
    <x v="3"/>
    <s v="QUEILEN"/>
    <s v="I. Municipalidad de Queilen"/>
    <s v="EJECUCION"/>
    <n v="30388222"/>
    <s v="30388222-EJECUCION"/>
    <s v=" HABILITACIÓN S EE ST COLO COLO"/>
    <n v="87723000"/>
    <n v="87723000"/>
    <n v="0"/>
    <n v="0"/>
    <n v="87723000"/>
    <n v="0"/>
    <n v="87723000"/>
    <n v="0"/>
    <n v="0"/>
    <n v="0"/>
    <n v="0"/>
    <n v="0"/>
    <n v="0"/>
    <n v="87723000"/>
    <n v="0"/>
    <s v="ARI"/>
    <x v="4"/>
    <s v="RS"/>
    <s v=""/>
    <m/>
    <d v="2015-08-12T00:00:00"/>
    <s v="si"/>
  </r>
  <r>
    <m/>
    <m/>
    <m/>
    <x v="0"/>
    <x v="0"/>
    <m/>
    <m/>
    <m/>
    <m/>
    <m/>
    <s v="TOTAL DE INICIATIVAS PUESTA EN MARCHA"/>
    <n v="839857000"/>
    <n v="839857000"/>
    <n v="51500000"/>
    <n v="0"/>
    <n v="698796000"/>
    <n v="141061000"/>
    <n v="753823000"/>
    <n v="34534000"/>
    <n v="0"/>
    <n v="0"/>
    <n v="0"/>
    <n v="0"/>
    <n v="0"/>
    <n v="698796000"/>
    <n v="141061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3"/>
    <s v="N"/>
    <x v="9"/>
    <x v="3"/>
    <s v="QUEILEN"/>
    <s v="I. Municipalidad de Queilen"/>
    <s v="DISEÑO"/>
    <n v="30135053"/>
    <s v="30135053-DISEÑO"/>
    <s v=" CONSTRUCCIÓN ESTADIO MUNICIPAL DE QUEILEN"/>
    <n v="67990000"/>
    <n v="67990000"/>
    <n v="0"/>
    <n v="0"/>
    <n v="67990000"/>
    <n v="0"/>
    <n v="67990000"/>
    <n v="0"/>
    <n v="0"/>
    <n v="0"/>
    <n v="0"/>
    <n v="0"/>
    <n v="0"/>
    <n v="67990000"/>
    <n v="0"/>
    <s v="ARI"/>
    <x v="1"/>
    <s v="FI"/>
    <s v=""/>
    <s v="FI"/>
    <s v="'08/09/2016"/>
    <m/>
  </r>
  <r>
    <n v="31"/>
    <n v="4"/>
    <s v="N"/>
    <x v="1"/>
    <x v="3"/>
    <s v="QUEILEN"/>
    <s v="I. Municipalidad de Queilen"/>
    <s v="EJECUCION"/>
    <n v="30183122"/>
    <s v="30183122-EJECUCION"/>
    <s v=" CONSTRUCCIÓN GIMNASIO LICEO POLIVALENTE DE QUEILEN"/>
    <n v="962450750"/>
    <n v="962450750"/>
    <n v="0"/>
    <n v="0"/>
    <n v="150000000"/>
    <n v="812450750"/>
    <n v="150000000"/>
    <n v="812450750"/>
    <n v="0"/>
    <n v="0"/>
    <n v="0"/>
    <n v="0"/>
    <n v="0"/>
    <n v="150000000"/>
    <n v="812450750"/>
    <s v="ARI"/>
    <x v="6"/>
    <s v="OT"/>
    <s v=""/>
    <s v="OT"/>
    <s v="'24/10/2016"/>
    <s v="si"/>
  </r>
  <r>
    <n v="31"/>
    <n v="7"/>
    <s v="N"/>
    <x v="2"/>
    <x v="3"/>
    <s v="QUEILEN"/>
    <s v="I. Municipalidad de Queilen"/>
    <s v="EJECUCION"/>
    <n v="30078798"/>
    <s v="30078798-EJECUCION"/>
    <s v=" REPOSICION POSTA DE SALUD RURAL DE PIOPIO"/>
    <n v="209972994"/>
    <n v="209972994"/>
    <n v="0"/>
    <n v="0"/>
    <n v="50000000"/>
    <n v="159972994"/>
    <n v="50000000"/>
    <n v="159972994"/>
    <n v="0"/>
    <n v="0"/>
    <n v="0"/>
    <n v="0"/>
    <n v="0"/>
    <n v="50000000"/>
    <n v="159972994"/>
    <s v="ARI"/>
    <x v="1"/>
    <s v="SR"/>
    <s v=""/>
    <m/>
    <m/>
    <s v="si"/>
  </r>
  <r>
    <m/>
    <m/>
    <m/>
    <x v="0"/>
    <x v="0"/>
    <m/>
    <m/>
    <m/>
    <m/>
    <m/>
    <s v="TOTAL INICIATIVAS NUEVAS"/>
    <n v="1240413744"/>
    <n v="1240413744"/>
    <n v="0"/>
    <n v="0"/>
    <n v="267990000"/>
    <n v="972423744"/>
    <n v="267990000"/>
    <n v="972423744"/>
    <n v="0"/>
    <n v="0"/>
    <n v="0"/>
    <n v="0"/>
    <n v="0"/>
    <n v="267990000"/>
    <n v="97242374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QUEILEN"/>
    <n v="2725665514"/>
    <n v="2724677148"/>
    <n v="692894770"/>
    <n v="585379404"/>
    <n v="1025813000"/>
    <n v="1113484744"/>
    <n v="1025813000"/>
    <n v="1006957744"/>
    <n v="0"/>
    <n v="42795137"/>
    <n v="0"/>
    <n v="0"/>
    <n v="42795137"/>
    <n v="983017863"/>
    <n v="111348474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QUELLON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22"/>
    <n v="0"/>
    <s v="A"/>
    <x v="8"/>
    <x v="3"/>
    <s v="QUELLON"/>
    <s v="I. Municipalidad de Quellon"/>
    <s v="EJECUCION"/>
    <n v="30090907"/>
    <s v="30090907-EJECUCION"/>
    <s v="ACTUALIZACION Y DIAGNOSTICO PLAN REGULADOR COMUNA DE QUELLON"/>
    <n v="57000000"/>
    <n v="57000000"/>
    <n v="48350000"/>
    <n v="48350000"/>
    <n v="8650000"/>
    <n v="0"/>
    <n v="8650000"/>
    <n v="0"/>
    <n v="0"/>
    <n v="0"/>
    <n v="0"/>
    <n v="0"/>
    <n v="0"/>
    <n v="8650000"/>
    <n v="0"/>
    <s v="EJECUCIÓN"/>
    <x v="1"/>
    <s v="RS"/>
    <s v=""/>
    <m/>
    <m/>
    <s v="si"/>
  </r>
  <r>
    <n v="31"/>
    <n v="0"/>
    <s v="P"/>
    <x v="7"/>
    <x v="3"/>
    <s v="QUELLON"/>
    <s v="I. Municipalidad de Quellon"/>
    <s v="EJECUCION"/>
    <n v="30118582"/>
    <s v="30118582-EJECUCION"/>
    <s v="HABILITACION SSEE SECTOR YALDAD"/>
    <n v="95417000"/>
    <n v="95417000"/>
    <n v="88823000"/>
    <n v="0"/>
    <n v="6177000"/>
    <n v="89240000"/>
    <n v="6177000"/>
    <n v="417000"/>
    <n v="0"/>
    <n v="0"/>
    <n v="0"/>
    <n v="0"/>
    <n v="0"/>
    <n v="6177000"/>
    <n v="89240000"/>
    <s v="EJECUCIÓN"/>
    <x v="4"/>
    <s v="RS"/>
    <s v=""/>
    <s v="RS"/>
    <s v="'05/09/2016"/>
    <s v="si"/>
  </r>
  <r>
    <m/>
    <m/>
    <m/>
    <x v="0"/>
    <x v="0"/>
    <m/>
    <m/>
    <m/>
    <m/>
    <m/>
    <s v="TOTAL INICIATIVAS DE ARRASTRE"/>
    <n v="152417000"/>
    <n v="152417000"/>
    <n v="137173000"/>
    <n v="48350000"/>
    <n v="14827000"/>
    <n v="89240000"/>
    <n v="14827000"/>
    <n v="417000"/>
    <n v="0"/>
    <n v="0"/>
    <n v="0"/>
    <n v="0"/>
    <n v="0"/>
    <n v="14827000"/>
    <n v="8924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1"/>
    <s v="N"/>
    <x v="1"/>
    <x v="3"/>
    <s v="QUELLON"/>
    <s v="I. Municipalidad de Quellon"/>
    <s v="EJECUCION"/>
    <n v="30069919"/>
    <s v="30069919-EJECUCION"/>
    <s v=" CONSTRUCCIÓN GIMNASIO ESCUELA ORIENTE"/>
    <n v="985097000"/>
    <n v="985097000"/>
    <n v="0"/>
    <n v="0"/>
    <n v="50000000"/>
    <n v="935097000"/>
    <n v="50000000"/>
    <n v="935097000"/>
    <n v="0"/>
    <n v="0"/>
    <n v="0"/>
    <n v="0"/>
    <n v="0"/>
    <n v="50000000"/>
    <n v="935097000"/>
    <s v="ARI"/>
    <x v="6"/>
    <s v="FI"/>
    <s v=""/>
    <s v="FI"/>
    <s v="'18/07/2016"/>
    <s v="si"/>
  </r>
  <r>
    <n v="31"/>
    <n v="2"/>
    <s v="N"/>
    <x v="1"/>
    <x v="3"/>
    <s v="QUELLON"/>
    <s v="I. Municipalidad de Quellon"/>
    <s v="EJECUCION"/>
    <n v="30472589"/>
    <s v="30472589-EJECUCION"/>
    <s v=" REPOSICIÓN ESCUELA RURAL DE COINCO"/>
    <n v="1624576000"/>
    <n v="1624576000"/>
    <n v="0"/>
    <n v="0"/>
    <n v="100000000"/>
    <n v="1524576000"/>
    <n v="100000000"/>
    <n v="1524576000"/>
    <n v="0"/>
    <n v="0"/>
    <n v="0"/>
    <n v="0"/>
    <n v="0"/>
    <n v="100000000"/>
    <n v="1524576000"/>
    <s v="REQUERIMIENTO"/>
    <x v="6"/>
    <s v="SR"/>
    <s v=""/>
    <s v="RS"/>
    <s v="'12/10/2016"/>
    <e v="#N/A"/>
  </r>
  <r>
    <n v="31"/>
    <n v="5"/>
    <s v="N"/>
    <x v="3"/>
    <x v="3"/>
    <s v="QUELLON"/>
    <s v="I. Municipalidad de Quellon"/>
    <s v="EJECUCION"/>
    <n v="30428524"/>
    <s v="30428524-EJECUCION"/>
    <s v=" CONSERVACION DE CAMINOS NO ENROLADOS QUELLON INSULAR"/>
    <n v="332278000"/>
    <n v="332278000"/>
    <n v="0"/>
    <n v="0"/>
    <n v="100000000"/>
    <n v="232278000"/>
    <n v="100000000"/>
    <n v="232278000"/>
    <n v="0"/>
    <n v="0"/>
    <n v="0"/>
    <n v="0"/>
    <n v="0"/>
    <n v="100000000"/>
    <n v="232278000"/>
    <s v="ARI"/>
    <x v="2"/>
    <s v="RS*"/>
    <s v=""/>
    <m/>
    <s v="2.262/ 21-04-2016"/>
    <m/>
  </r>
  <r>
    <n v="31"/>
    <n v="6"/>
    <s v="N"/>
    <x v="3"/>
    <x v="3"/>
    <s v="QUELLON"/>
    <s v="I. Municipalidad de Quellon"/>
    <s v="EJECUCION"/>
    <n v="30428525"/>
    <s v="30428525-EJECUCION"/>
    <s v=" CONSERVACION CAMINOS NO ENROLADOS QUELLON CONTINENTAL"/>
    <n v="460050000"/>
    <n v="460050000"/>
    <n v="0"/>
    <n v="0"/>
    <n v="100000000"/>
    <n v="360050000"/>
    <n v="100000000"/>
    <n v="360050000"/>
    <n v="0"/>
    <n v="0"/>
    <n v="0"/>
    <n v="0"/>
    <n v="0"/>
    <n v="100000000"/>
    <n v="360050000"/>
    <s v="ARI"/>
    <x v="2"/>
    <s v="RS*"/>
    <s v=""/>
    <m/>
    <s v="2.261/ 21-04-2016"/>
    <m/>
  </r>
  <r>
    <n v="31"/>
    <n v="4"/>
    <s v="N"/>
    <x v="1"/>
    <x v="3"/>
    <s v="QUELLON"/>
    <s v="Dirección de Arquitectura"/>
    <s v="EJECUCION"/>
    <n v="30135630"/>
    <s v="30135630-EJECUCION"/>
    <s v=" REPOSICIÓN ESCUELA RURAL DE COMPU"/>
    <n v="1147289000"/>
    <n v="1147289000"/>
    <n v="0"/>
    <n v="0"/>
    <n v="50000000"/>
    <n v="1097289000"/>
    <n v="50000000"/>
    <n v="1097289000"/>
    <n v="0"/>
    <n v="0"/>
    <n v="0"/>
    <n v="0"/>
    <n v="0"/>
    <n v="50000000"/>
    <n v="1097289000"/>
    <s v="ARI"/>
    <x v="6"/>
    <s v="FI"/>
    <s v=""/>
    <s v="FI"/>
    <s v="'18/10/2016"/>
    <s v="si"/>
  </r>
  <r>
    <n v="29"/>
    <n v="8"/>
    <s v="N"/>
    <x v="8"/>
    <x v="3"/>
    <s v="QUELLON"/>
    <s v="I. Municipalidad de Quellon"/>
    <s v="EJECUCION"/>
    <n v="30375822"/>
    <s v="30375822-EJECUCION"/>
    <s v=" ADQUISICIÓN MÁQUINA EXCAVADORA PARA OPERACIÓN VERTEDERO MUNICIPAL"/>
    <n v="124535000"/>
    <n v="124535000"/>
    <n v="0"/>
    <n v="0"/>
    <n v="124535000"/>
    <n v="0"/>
    <n v="124535000"/>
    <n v="0"/>
    <n v="0"/>
    <n v="0"/>
    <n v="0"/>
    <n v="0"/>
    <n v="0"/>
    <n v="124535000"/>
    <n v="0"/>
    <s v="ARI"/>
    <x v="5"/>
    <s v="FI"/>
    <s v=""/>
    <m/>
    <m/>
    <s v="si"/>
  </r>
  <r>
    <m/>
    <m/>
    <m/>
    <x v="0"/>
    <x v="0"/>
    <m/>
    <m/>
    <m/>
    <m/>
    <m/>
    <s v="TOTAL INICIATIVAS NUEVAS"/>
    <n v="4673825000"/>
    <n v="4673825000"/>
    <n v="0"/>
    <n v="0"/>
    <n v="524535000"/>
    <n v="4149290000"/>
    <n v="524535000"/>
    <n v="4149290000"/>
    <n v="0"/>
    <n v="0"/>
    <n v="0"/>
    <n v="0"/>
    <n v="0"/>
    <n v="524535000"/>
    <n v="414929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QUELLON"/>
    <n v="4826242000"/>
    <n v="4826242000"/>
    <n v="137173000"/>
    <n v="48350000"/>
    <n v="539362000"/>
    <n v="4238530000"/>
    <n v="539362000"/>
    <n v="4149707000"/>
    <n v="0"/>
    <n v="0"/>
    <n v="0"/>
    <n v="0"/>
    <n v="0"/>
    <n v="539362000"/>
    <n v="423853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QUEMCHI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5"/>
    <s v="A"/>
    <x v="9"/>
    <x v="3"/>
    <s v="QUEMCHI"/>
    <s v="I. Municipalidad de Quemchi "/>
    <s v="EJECUCION"/>
    <n v="30133125"/>
    <s v="30133125-EJECUCION"/>
    <s v=" CONSTRUCCIÓN ESTADIO MUNICIPAL DE QUEMCHI"/>
    <n v="1389723000"/>
    <n v="1386058000"/>
    <n v="558895673"/>
    <n v="506443648"/>
    <n v="688479294"/>
    <n v="191135058"/>
    <n v="765532904"/>
    <n v="65294423"/>
    <n v="0"/>
    <n v="107814972"/>
    <n v="232718088"/>
    <n v="53493462"/>
    <n v="394026522"/>
    <n v="294452772"/>
    <n v="191135058"/>
    <s v="EJECUCIÓN"/>
    <x v="1"/>
    <s v="RS"/>
    <s v=""/>
    <s v="RS"/>
    <s v="'17/10/2016"/>
    <s v="si"/>
  </r>
  <r>
    <n v="31"/>
    <m/>
    <s v="A"/>
    <x v="2"/>
    <x v="3"/>
    <s v="QUEMCHI"/>
    <m/>
    <s v="EJECUCION"/>
    <n v="30083106"/>
    <s v="30083106-EJECUCION"/>
    <s v="REPOSICION CENTRO DE SALUD DE QUEMCHI"/>
    <m/>
    <n v="2556541251"/>
    <m/>
    <n v="2479487641"/>
    <n v="77053610"/>
    <n v="0"/>
    <m/>
    <m/>
    <m/>
    <n v="0"/>
    <n v="0"/>
    <n v="0"/>
    <n v="0"/>
    <n v="77053610"/>
    <n v="0"/>
    <s v="EJECUCIÓN"/>
    <x v="1"/>
    <s v="RS"/>
    <m/>
    <m/>
    <m/>
    <m/>
  </r>
  <r>
    <m/>
    <m/>
    <m/>
    <x v="0"/>
    <x v="0"/>
    <m/>
    <m/>
    <m/>
    <m/>
    <m/>
    <s v="TOTAL INICIATIVAS DE ARRASTRE"/>
    <n v="1389723000"/>
    <n v="3942599251"/>
    <n v="558895673"/>
    <n v="2985931289"/>
    <n v="765532904"/>
    <n v="191135058"/>
    <n v="765532904"/>
    <n v="65294423"/>
    <n v="0"/>
    <n v="107814972"/>
    <n v="232718088"/>
    <n v="53493462"/>
    <n v="394026522"/>
    <n v="371506382"/>
    <n v="19113505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2"/>
    <s v="P"/>
    <x v="7"/>
    <x v="3"/>
    <s v="QUEMCHI"/>
    <s v="I. Municipalidad de Quemchi "/>
    <s v="EJECUCION"/>
    <n v="30396081"/>
    <s v="30396081-EJECUCION"/>
    <s v=" NORMALIZACIÓN SS EE AUCAR LA MÁQUINA"/>
    <n v="30950000"/>
    <n v="30950000"/>
    <n v="0"/>
    <n v="0"/>
    <n v="30950000"/>
    <n v="0"/>
    <n v="30950000"/>
    <n v="0"/>
    <n v="0"/>
    <n v="0"/>
    <n v="0"/>
    <n v="0"/>
    <n v="0"/>
    <n v="30950000"/>
    <n v="0"/>
    <s v="EJECUCIÓN"/>
    <x v="4"/>
    <s v="RS"/>
    <s v=""/>
    <s v="RS"/>
    <s v="'11/01/2016"/>
    <s v="si"/>
  </r>
  <r>
    <n v="31"/>
    <n v="4"/>
    <s v="P"/>
    <x v="6"/>
    <x v="3"/>
    <s v="QUEMCHI"/>
    <s v="I. Municipalidad de Quemchi "/>
    <s v="EJECUCION"/>
    <n v="30101055"/>
    <s v="30101055-EJECUCION"/>
    <s v=" CONSTRUCCION INFRAESTRUCTURA  AGUA POTABLE Y ALCANTARILLADO"/>
    <n v="6054574700"/>
    <n v="6054574700"/>
    <n v="0"/>
    <n v="0"/>
    <n v="0"/>
    <n v="6054574700"/>
    <n v="0"/>
    <n v="6054574700"/>
    <n v="0"/>
    <n v="0"/>
    <n v="0"/>
    <n v="0"/>
    <n v="0"/>
    <n v="0"/>
    <n v="6054574700"/>
    <s v="EJECUCIÓN"/>
    <x v="3"/>
    <s v="RE"/>
    <s v=""/>
    <s v="RS"/>
    <s v="'07/01/2016"/>
    <s v="si"/>
  </r>
  <r>
    <n v="31"/>
    <n v="8"/>
    <s v="P"/>
    <x v="3"/>
    <x v="3"/>
    <s v="QUEMCHI"/>
    <s v="I. Municipalidad de Quemchi "/>
    <s v="EJECUCION"/>
    <n v="30396026"/>
    <s v="30396026-EJECUCION"/>
    <s v=" CONSERVACION CAMINOS RURALES SECTOR SUR (C33)"/>
    <n v="400000000"/>
    <n v="400000000"/>
    <n v="0"/>
    <n v="0"/>
    <n v="75000000"/>
    <n v="325000000"/>
    <n v="75000000"/>
    <n v="325000000"/>
    <n v="0"/>
    <n v="0"/>
    <n v="0"/>
    <n v="0"/>
    <n v="0"/>
    <n v="75000000"/>
    <n v="325000000"/>
    <s v="ARI"/>
    <x v="2"/>
    <s v="RS*"/>
    <s v=""/>
    <m/>
    <s v="2.908/ 09-06-2016"/>
    <s v="si"/>
  </r>
  <r>
    <m/>
    <m/>
    <m/>
    <x v="0"/>
    <x v="0"/>
    <m/>
    <m/>
    <m/>
    <m/>
    <m/>
    <s v="TOTAL DE INICIATIVAS PUESTA EN MARCHA"/>
    <n v="6485524700"/>
    <n v="6485524700"/>
    <n v="0"/>
    <n v="0"/>
    <n v="105950000"/>
    <n v="6379574700"/>
    <n v="105950000"/>
    <n v="6379574700"/>
    <n v="0"/>
    <n v="0"/>
    <n v="0"/>
    <n v="0"/>
    <n v="0"/>
    <n v="105950000"/>
    <n v="63795747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9"/>
    <s v="N"/>
    <x v="3"/>
    <x v="3"/>
    <s v="QUEMCHI"/>
    <s v="I. Municipalidad de Quemchi "/>
    <s v="EJECUCION"/>
    <n v="30430173"/>
    <s v="30430173-EJECUCION"/>
    <s v=" CONSERVACION CAMINOS ISLA BUTACHAUQUES (C33)"/>
    <n v="547411000"/>
    <n v="547411000"/>
    <n v="0"/>
    <n v="0"/>
    <n v="75000000"/>
    <n v="472411000"/>
    <n v="75000000"/>
    <n v="472411000"/>
    <n v="0"/>
    <n v="0"/>
    <n v="0"/>
    <n v="0"/>
    <n v="0"/>
    <n v="75000000"/>
    <n v="472411000"/>
    <s v="ARI"/>
    <x v="2"/>
    <s v="RS*"/>
    <s v=""/>
    <m/>
    <s v="2.436/ 03-05-2016"/>
    <m/>
  </r>
  <r>
    <n v="31"/>
    <n v="0"/>
    <s v="N"/>
    <x v="7"/>
    <x v="3"/>
    <s v="QUEMCHI"/>
    <s v="I. Municipalidad de Quemchi "/>
    <s v="EJECUCION"/>
    <n v="30288528"/>
    <s v="30288528-EJECUCION"/>
    <s v="HABILITACION Y MEJORAMIENTO SUM. ELÉCTRICO TUBILDAD MONTAÑA"/>
    <n v="68157000"/>
    <n v="68157000"/>
    <n v="0"/>
    <n v="0"/>
    <n v="68157000"/>
    <n v="0"/>
    <n v="68157000"/>
    <n v="0"/>
    <n v="0"/>
    <n v="0"/>
    <n v="0"/>
    <n v="0"/>
    <n v="0"/>
    <n v="68157000"/>
    <n v="0"/>
    <s v="REQUERIMIENTO"/>
    <x v="4"/>
    <s v="RS"/>
    <m/>
    <m/>
    <m/>
    <s v="si"/>
  </r>
  <r>
    <n v="31"/>
    <n v="10"/>
    <s v="N"/>
    <x v="1"/>
    <x v="3"/>
    <s v="QUEMCHI"/>
    <s v="I. Municipalidad de Quemchi "/>
    <s v="EJECUCION"/>
    <n v="30185572"/>
    <s v="30185572-EJECUCION"/>
    <s v=" REPOSICIÓN ESCUELA BÁSICA LLIUCO "/>
    <n v="2234448000"/>
    <n v="2234448000"/>
    <n v="0"/>
    <n v="0"/>
    <n v="100000000"/>
    <n v="2134448000"/>
    <n v="100000000"/>
    <n v="2134448000"/>
    <n v="0"/>
    <n v="0"/>
    <n v="0"/>
    <n v="0"/>
    <n v="0"/>
    <n v="100000000"/>
    <n v="2134448000"/>
    <s v="ARI"/>
    <x v="6"/>
    <s v="RS"/>
    <s v=""/>
    <s v="RS"/>
    <s v="'28/07/2016"/>
    <s v="si"/>
  </r>
  <r>
    <m/>
    <m/>
    <m/>
    <x v="0"/>
    <x v="0"/>
    <m/>
    <m/>
    <m/>
    <m/>
    <m/>
    <s v="TOTAL INICIATIVAS NUEVAS"/>
    <n v="2850016000"/>
    <n v="2850016000"/>
    <n v="0"/>
    <n v="0"/>
    <n v="243157000"/>
    <n v="2606859000"/>
    <n v="243157000"/>
    <n v="2606859000"/>
    <n v="0"/>
    <n v="0"/>
    <n v="0"/>
    <n v="0"/>
    <n v="0"/>
    <n v="243157000"/>
    <n v="2606859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QUEMCHI"/>
    <n v="10725263700"/>
    <n v="13278139951"/>
    <n v="558895673"/>
    <n v="2985931289"/>
    <n v="1114639904"/>
    <n v="9177568758"/>
    <n v="1114639904"/>
    <n v="9051728123"/>
    <n v="0"/>
    <n v="107814972"/>
    <n v="232718088"/>
    <n v="53493462"/>
    <n v="394026522"/>
    <n v="720613382"/>
    <n v="917756875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QUINCHA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1"/>
    <s v="A"/>
    <x v="1"/>
    <x v="3"/>
    <s v="QUINCHAO"/>
    <s v="I. Municipalidad de Quinchao"/>
    <s v="EJECUCION"/>
    <n v="30073551"/>
    <s v="30073551-EJECUCION"/>
    <s v=" REPOSICION INTERNADOS MASCULINO FEMENINO"/>
    <n v="2986626172"/>
    <n v="2976532172"/>
    <n v="1959633655"/>
    <n v="1969987155"/>
    <n v="1006545017"/>
    <n v="0"/>
    <n v="1016898517"/>
    <n v="10094000"/>
    <n v="0"/>
    <n v="708318412"/>
    <n v="0"/>
    <n v="186739605"/>
    <n v="895058017"/>
    <n v="111487000"/>
    <n v="0"/>
    <s v="EJECUCIÓN"/>
    <x v="1"/>
    <s v="RS"/>
    <s v=""/>
    <s v="RS"/>
    <s v="'04/01/2016"/>
    <s v="si"/>
  </r>
  <r>
    <n v="31"/>
    <n v="5"/>
    <s v="A"/>
    <x v="1"/>
    <x v="3"/>
    <s v="QUINCHAO"/>
    <s v="I. Municipalidad de Quinchao"/>
    <s v="EJECUCION"/>
    <n v="30115878"/>
    <s v="30115878-EJECUCION"/>
    <s v=" CONSTRUCCION CENTRO CULTURAL DE ACHAO"/>
    <n v="46217000"/>
    <n v="46217000"/>
    <n v="39584450"/>
    <n v="37373600"/>
    <n v="8843400"/>
    <n v="0"/>
    <n v="6632550"/>
    <n v="0"/>
    <n v="0"/>
    <n v="0"/>
    <n v="0"/>
    <n v="0"/>
    <n v="0"/>
    <n v="8843400"/>
    <n v="0"/>
    <s v="EJECUCIÓN"/>
    <x v="1"/>
    <s v="RS"/>
    <s v=""/>
    <m/>
    <m/>
    <s v="si"/>
  </r>
  <r>
    <m/>
    <m/>
    <m/>
    <x v="0"/>
    <x v="0"/>
    <m/>
    <m/>
    <m/>
    <m/>
    <m/>
    <s v="TOTAL INICIATIVAS DE ARRASTRE"/>
    <n v="3032843172"/>
    <n v="3022749172"/>
    <n v="1999218105"/>
    <n v="2007360755"/>
    <n v="1015388417"/>
    <n v="0"/>
    <n v="1023531067"/>
    <n v="10094000"/>
    <n v="0"/>
    <n v="708318412"/>
    <n v="0"/>
    <n v="186739605"/>
    <n v="895058017"/>
    <n v="12033040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2"/>
    <s v="A"/>
    <x v="1"/>
    <x v="3"/>
    <s v="QUINCHAO"/>
    <s v="I. Municipalidad de Quinchao"/>
    <s v="EJECUCION"/>
    <n v="30086022"/>
    <s v="30086022-EJECUCION"/>
    <s v=" REPOSICION ESCUELA RURAL DE LLINGUA"/>
    <n v="921181668"/>
    <n v="493674000"/>
    <n v="0"/>
    <n v="1000000"/>
    <n v="300000000"/>
    <n v="192674000"/>
    <n v="300000000"/>
    <n v="621181668"/>
    <n v="0"/>
    <n v="0"/>
    <n v="86817602"/>
    <n v="69277695"/>
    <n v="156095297"/>
    <n v="143904703"/>
    <n v="192674000"/>
    <s v="EJECUCIÓN"/>
    <x v="6"/>
    <s v="RS"/>
    <s v=""/>
    <s v="RS"/>
    <s v="'08/01/2016"/>
    <s v="si"/>
  </r>
  <r>
    <n v="31"/>
    <n v="3"/>
    <s v="A"/>
    <x v="1"/>
    <x v="3"/>
    <s v="QUINCHAO"/>
    <s v="I. Municipalidad de Quinchao"/>
    <s v="EJECUCION"/>
    <n v="30086050"/>
    <s v="30086050-EJECUCION"/>
    <s v=" REPOSICION ESCUELA LA CAPILLA DE ISLA CAGUACH"/>
    <n v="572800000"/>
    <n v="729698000"/>
    <n v="0"/>
    <n v="1000000"/>
    <n v="300000000"/>
    <n v="428698000"/>
    <n v="300000000"/>
    <n v="272800000"/>
    <n v="0"/>
    <n v="0"/>
    <n v="0"/>
    <n v="0"/>
    <n v="0"/>
    <n v="300000000"/>
    <n v="428698000"/>
    <s v="EJECUCIÓN"/>
    <x v="6"/>
    <s v="RS"/>
    <s v=""/>
    <s v="RS"/>
    <s v="'14/01/2016"/>
    <s v="si"/>
  </r>
  <r>
    <m/>
    <m/>
    <m/>
    <x v="0"/>
    <x v="0"/>
    <m/>
    <m/>
    <m/>
    <m/>
    <m/>
    <s v="TOTAL DE INICIATIVAS PUESTA EN MARCHA"/>
    <n v="1493981668"/>
    <n v="1223372000"/>
    <n v="0"/>
    <n v="2000000"/>
    <n v="600000000"/>
    <n v="621372000"/>
    <n v="600000000"/>
    <n v="893981668"/>
    <e v="#REF!"/>
    <n v="0"/>
    <n v="86817602"/>
    <n v="69277695"/>
    <n v="156095297"/>
    <n v="443904703"/>
    <n v="621372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6"/>
    <s v="N"/>
    <x v="9"/>
    <x v="3"/>
    <s v="QUINCHAO"/>
    <s v="I. Municipalidad de Quinchao"/>
    <s v="DISEÑO"/>
    <n v="30086757"/>
    <s v="30086757-DISEÑO"/>
    <s v=" CONSTRUCCIÓN COMPLEJO DEPORTIVO DE ACHAO"/>
    <n v="190000000"/>
    <n v="190000000"/>
    <n v="0"/>
    <n v="0"/>
    <n v="111857350"/>
    <n v="78142650"/>
    <n v="120000000"/>
    <n v="70000000"/>
    <n v="0"/>
    <n v="0"/>
    <n v="0"/>
    <n v="0"/>
    <n v="0"/>
    <n v="111857350"/>
    <n v="78142650"/>
    <s v="ARI"/>
    <x v="1"/>
    <s v="OT"/>
    <s v=""/>
    <s v="OT"/>
    <s v="'20/05/2016"/>
    <s v="si"/>
  </r>
  <r>
    <n v="31"/>
    <n v="7"/>
    <s v="N"/>
    <x v="2"/>
    <x v="3"/>
    <s v="QUINCHAO"/>
    <s v="I. Municipalidad de Quinchao"/>
    <s v="DISEÑO"/>
    <n v="30103375"/>
    <s v="30103375-DISEÑO"/>
    <s v=" REPOSICION POSTA DE SALUD RURAL  DE ISLA LLINGUA"/>
    <n v="30000000"/>
    <n v="30000000"/>
    <n v="0"/>
    <n v="0"/>
    <n v="30000000"/>
    <n v="0"/>
    <n v="30000000"/>
    <n v="0"/>
    <n v="0"/>
    <n v="0"/>
    <n v="0"/>
    <n v="0"/>
    <n v="0"/>
    <n v="30000000"/>
    <n v="0"/>
    <s v="ARI"/>
    <x v="1"/>
    <s v="SR"/>
    <s v=""/>
    <m/>
    <m/>
    <s v="si"/>
  </r>
  <r>
    <m/>
    <m/>
    <m/>
    <x v="0"/>
    <x v="0"/>
    <m/>
    <m/>
    <m/>
    <m/>
    <m/>
    <s v="TOTAL INICIATIVAS NUEVAS"/>
    <n v="220000000"/>
    <n v="220000000"/>
    <n v="0"/>
    <n v="0"/>
    <n v="141857350"/>
    <n v="78142650"/>
    <n v="150000000"/>
    <n v="70000000"/>
    <n v="0"/>
    <n v="0"/>
    <n v="0"/>
    <n v="0"/>
    <n v="0"/>
    <n v="141857350"/>
    <n v="7814265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QUINCHAO"/>
    <n v="4746824840"/>
    <n v="4466121172"/>
    <n v="1999218105"/>
    <n v="2009360755"/>
    <n v="1757245767"/>
    <n v="699514650"/>
    <n v="1773531067"/>
    <n v="974075668"/>
    <e v="#REF!"/>
    <n v="708318412"/>
    <n v="86817602"/>
    <n v="256017300"/>
    <n v="1051153314"/>
    <n v="706092453"/>
    <n v="69951465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PROVINCIALES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2"/>
    <x v="3"/>
    <s v="PROV. CHILOÉ"/>
    <s v="Servicio de Salud Reloncavi"/>
    <s v="PREFACTIBILIDAD"/>
    <n v="30098600"/>
    <s v="30098600-PREFACTIBILIDAD"/>
    <s v="MEJORAMIENTO Y AMPLIACION HOSPITAL DE CASTRO"/>
    <n v="193971000"/>
    <n v="97029930"/>
    <n v="95639930"/>
    <n v="88689930"/>
    <n v="8340000"/>
    <n v="0"/>
    <n v="98331070"/>
    <n v="0"/>
    <n v="0"/>
    <n v="0"/>
    <n v="0"/>
    <n v="0"/>
    <n v="0"/>
    <n v="8340000"/>
    <n v="0"/>
    <s v="EJECUCIÓN"/>
    <x v="1"/>
    <s v="RS"/>
    <s v=""/>
    <s v="RS"/>
    <s v="'30/12/2015"/>
    <s v="si"/>
  </r>
  <r>
    <n v="24"/>
    <n v="0"/>
    <s v="A"/>
    <x v="7"/>
    <x v="3"/>
    <s v="PROV. CHILOÉ"/>
    <s v="Gobierno Regional"/>
    <s v="EJECUCION"/>
    <n v="30137137"/>
    <s v="30137137-EJECUCION"/>
    <s v="SUBSIDIO A LA OPERACIÓN SISTEMA GENERACION ELECTRICA ISLA ACUY"/>
    <n v="20000000"/>
    <n v="100000000"/>
    <n v="0"/>
    <n v="53194459"/>
    <n v="46805541"/>
    <n v="0"/>
    <n v="20000000"/>
    <n v="0"/>
    <n v="0"/>
    <n v="0"/>
    <n v="0"/>
    <n v="0"/>
    <n v="0"/>
    <n v="46805541"/>
    <n v="0"/>
    <s v="EJECUCIÓN"/>
    <x v="1"/>
    <s v="RS***"/>
    <m/>
    <m/>
    <m/>
    <s v="si"/>
  </r>
  <r>
    <n v="31"/>
    <n v="0"/>
    <s v="A"/>
    <x v="7"/>
    <x v="3"/>
    <s v="PROV. CHILOÉ"/>
    <s v="Gobierno Regional"/>
    <s v="EJECUCION"/>
    <n v="30310525"/>
    <s v="30310525-EJECUCION"/>
    <s v="NORMALIZACIÓN ELÉCTRICA 11 ISLAS DEL ARCHIPIÉLAGO DE CHILOÉ"/>
    <n v="9803852000"/>
    <n v="8977663148"/>
    <n v="3000000000"/>
    <n v="2000000000"/>
    <n v="3207801004"/>
    <n v="3769862144"/>
    <n v="3500000000"/>
    <n v="3303852000"/>
    <n v="0"/>
    <n v="0"/>
    <n v="0"/>
    <n v="0"/>
    <n v="0"/>
    <n v="3207801004"/>
    <n v="3769862144"/>
    <s v="EJECUCIÓN"/>
    <x v="4"/>
    <s v="RS"/>
    <s v="si"/>
    <s v="RS"/>
    <s v="'27/01/2016"/>
    <m/>
  </r>
  <r>
    <m/>
    <m/>
    <m/>
    <x v="0"/>
    <x v="0"/>
    <m/>
    <m/>
    <m/>
    <m/>
    <m/>
    <s v="TOTAL INICIATIVAS DE ARRASTRE"/>
    <n v="10017823000"/>
    <n v="9174693078"/>
    <n v="3095639930"/>
    <n v="2141884389"/>
    <n v="3262946545"/>
    <n v="3769862144"/>
    <n v="3618331070"/>
    <n v="3303852000"/>
    <n v="0"/>
    <n v="0"/>
    <n v="0"/>
    <n v="0"/>
    <n v="0"/>
    <n v="3262946545"/>
    <n v="376986214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4"/>
    <n v="0"/>
    <s v="P"/>
    <x v="7"/>
    <x v="3"/>
    <s v="PROV. CHILOÉ"/>
    <s v="Gobierno Regional"/>
    <s v="EJECUCION"/>
    <s v="S/C"/>
    <s v="S/C-EJECUCION"/>
    <s v="SUBSIDIO A LA OPERACION SISTEMA PRIVADO DE GENERACION 11 ISLAS CHILOÉ"/>
    <n v="1200000000"/>
    <n v="1200000000"/>
    <n v="0"/>
    <n v="0"/>
    <n v="1200000000"/>
    <n v="0"/>
    <n v="1200000000"/>
    <n v="0"/>
    <n v="0"/>
    <n v="0"/>
    <n v="0"/>
    <n v="0"/>
    <n v="0"/>
    <n v="1200000000"/>
    <n v="0"/>
    <s v="REQUERIMIENTO"/>
    <x v="1"/>
    <s v="RS***"/>
    <m/>
    <m/>
    <m/>
    <m/>
  </r>
  <r>
    <n v="24"/>
    <n v="0"/>
    <s v="P"/>
    <x v="7"/>
    <x v="3"/>
    <s v="PROV. CHILOÉ"/>
    <s v="Gobierno Regional"/>
    <s v="EJECUCION"/>
    <s v="S/C"/>
    <s v="S/C-EJECUCION"/>
    <s v="SUBSIDIO A LA OPERACION SISTEMA PRIVADO DE GENERACION ISLA TAC"/>
    <n v="60000000"/>
    <n v="60000000"/>
    <n v="0"/>
    <n v="0"/>
    <n v="60000000"/>
    <n v="0"/>
    <n v="60000000"/>
    <n v="0"/>
    <n v="0"/>
    <n v="0"/>
    <n v="0"/>
    <n v="0"/>
    <n v="0"/>
    <n v="60000000"/>
    <n v="0"/>
    <s v="REQUERIMIENTO"/>
    <x v="1"/>
    <s v="RS***"/>
    <m/>
    <m/>
    <m/>
    <m/>
  </r>
  <r>
    <n v="24"/>
    <n v="0"/>
    <s v="P"/>
    <x v="7"/>
    <x v="3"/>
    <s v="PROV. CHILOÉ"/>
    <s v="Gobierno Regional"/>
    <s v="EJECUCION"/>
    <n v="30137258"/>
    <s v="30137258-EJECUCION"/>
    <s v="SUBSIDIO A LA OPERACIÓN SISTEMA GENERACION ELECTRICA ISLA QUEMCHI"/>
    <n v="261000000"/>
    <n v="261000000"/>
    <n v="0"/>
    <n v="0"/>
    <n v="261000000"/>
    <n v="0"/>
    <n v="261000000"/>
    <n v="0"/>
    <n v="0"/>
    <n v="0"/>
    <n v="0"/>
    <n v="0"/>
    <n v="0"/>
    <n v="261000000"/>
    <n v="0"/>
    <s v="REQUERIMIENTO"/>
    <x v="1"/>
    <s v="RS***"/>
    <m/>
    <m/>
    <m/>
    <s v="si"/>
  </r>
  <r>
    <n v="24"/>
    <n v="0"/>
    <s v="P"/>
    <x v="7"/>
    <x v="3"/>
    <s v="PROV. CHILOÉ"/>
    <s v="Gobierno Regional"/>
    <s v="EJECUCION"/>
    <n v="30130843"/>
    <s v="30130843-EJECUCION"/>
    <s v="SUBSIDIO A LA OPERACIÓN SISTEMA GENERACION ELECTRICA ISLA CHELIN"/>
    <n v="55000000"/>
    <n v="55000000"/>
    <n v="0"/>
    <n v="0"/>
    <n v="55000000"/>
    <n v="0"/>
    <n v="55000000"/>
    <n v="0"/>
    <n v="0"/>
    <n v="0"/>
    <n v="0"/>
    <n v="0"/>
    <n v="0"/>
    <n v="55000000"/>
    <n v="0"/>
    <s v="REQUERIMIENTO"/>
    <x v="1"/>
    <s v="RS***"/>
    <m/>
    <m/>
    <m/>
    <s v="si"/>
  </r>
  <r>
    <n v="24"/>
    <n v="0"/>
    <s v="P"/>
    <x v="7"/>
    <x v="3"/>
    <s v="PROV. CHILOÉ"/>
    <s v="Gobierno Regional"/>
    <s v="EJECUCION"/>
    <n v="30130819"/>
    <s v="30130819-EJECUCION"/>
    <s v="SUBSIDIO A LA OPERACIÓN SISTEMA GENERACION ELECTRICA ISLA LIN LIN"/>
    <n v="85000000"/>
    <n v="85000000"/>
    <n v="0"/>
    <n v="0"/>
    <n v="85000000"/>
    <n v="0"/>
    <n v="85000000"/>
    <n v="0"/>
    <n v="0"/>
    <n v="0"/>
    <n v="0"/>
    <n v="0"/>
    <n v="0"/>
    <n v="85000000"/>
    <n v="0"/>
    <s v="REQUERIMIENTO"/>
    <x v="1"/>
    <s v="RS***"/>
    <m/>
    <m/>
    <m/>
    <s v="si"/>
  </r>
  <r>
    <n v="24"/>
    <n v="0"/>
    <s v="P"/>
    <x v="7"/>
    <x v="3"/>
    <s v="PROV. CHILOÉ"/>
    <s v="Gobierno Regional"/>
    <s v="EJECUCION"/>
    <n v="30130822"/>
    <s v="30130822-EJECUCION"/>
    <s v="SUBSIDIO A LA OPERACIÓN SISTEMA GENERACION ELECTRICA ISLA TEUQUELIN"/>
    <n v="20000000"/>
    <n v="20000000"/>
    <n v="0"/>
    <n v="0"/>
    <n v="20000000"/>
    <n v="0"/>
    <n v="20000000"/>
    <n v="0"/>
    <n v="0"/>
    <n v="0"/>
    <n v="0"/>
    <n v="0"/>
    <n v="0"/>
    <n v="20000000"/>
    <n v="0"/>
    <s v="REQUERIMIENTO"/>
    <x v="1"/>
    <s v="RS***"/>
    <m/>
    <m/>
    <m/>
    <s v="si"/>
  </r>
  <r>
    <n v="24"/>
    <n v="0"/>
    <s v="P"/>
    <x v="7"/>
    <x v="3"/>
    <s v="PROV. CHILOÉ"/>
    <s v="Gobierno Regional"/>
    <s v="EJECUCION"/>
    <n v="30137134"/>
    <s v="30137134-EJECUCION"/>
    <s v="SUBSIDIO A LA OPERACIÓN SISTEMA GENERACION ELECTRICA ISLA CHAULIN"/>
    <n v="34000000"/>
    <n v="34000000"/>
    <n v="0"/>
    <n v="0"/>
    <n v="34000000"/>
    <n v="0"/>
    <n v="34000000"/>
    <n v="0"/>
    <n v="0"/>
    <n v="0"/>
    <n v="0"/>
    <n v="0"/>
    <n v="0"/>
    <n v="34000000"/>
    <n v="0"/>
    <s v="REQUERIMIENTO"/>
    <x v="1"/>
    <s v="RS***"/>
    <m/>
    <m/>
    <m/>
    <m/>
  </r>
  <r>
    <n v="24"/>
    <n v="0"/>
    <s v="P"/>
    <x v="1"/>
    <x v="3"/>
    <s v="PROV. CHILOÉ"/>
    <s v="Gobierno Regional"/>
    <s v="EJECUCION"/>
    <s v="24.01.001"/>
    <s v="24.01.001-EJECUCION"/>
    <s v="6% CULTURA"/>
    <n v="310000000"/>
    <n v="310000000"/>
    <n v="0"/>
    <n v="0"/>
    <n v="310000000"/>
    <n v="0"/>
    <n v="310000000"/>
    <n v="0"/>
    <n v="0"/>
    <n v="0"/>
    <n v="0"/>
    <n v="0"/>
    <n v="0"/>
    <n v="310000000"/>
    <n v="0"/>
    <s v="ARI"/>
    <x v="1"/>
    <s v="RS**"/>
    <s v=""/>
    <m/>
    <m/>
    <m/>
  </r>
  <r>
    <n v="24"/>
    <n v="0"/>
    <s v="P"/>
    <x v="9"/>
    <x v="3"/>
    <s v="PROV. CHILOÉ"/>
    <s v="Gobierno Regional"/>
    <s v="EJECUCION"/>
    <s v="24.01.003"/>
    <s v="24.01.003-EJECUCION"/>
    <s v="6% DEPORTE"/>
    <n v="310000000"/>
    <n v="310000000"/>
    <n v="0"/>
    <n v="0"/>
    <n v="310000000"/>
    <n v="0"/>
    <n v="310000000"/>
    <n v="0"/>
    <n v="0"/>
    <n v="0"/>
    <n v="0"/>
    <n v="3963400"/>
    <n v="3963400"/>
    <n v="306036600"/>
    <n v="0"/>
    <s v="ARI"/>
    <x v="1"/>
    <s v="RS**"/>
    <s v=""/>
    <m/>
    <m/>
    <m/>
  </r>
  <r>
    <n v="24"/>
    <n v="0"/>
    <s v="P"/>
    <x v="8"/>
    <x v="3"/>
    <s v="PROV. CHILOÉ"/>
    <s v="Gobierno Regional"/>
    <s v="EJECUCION"/>
    <s v="24.01.005"/>
    <s v="24.01.005-EJECUCION"/>
    <s v="6% COMUNIDAD ACTIVA"/>
    <n v="310000000"/>
    <n v="310000000"/>
    <n v="0"/>
    <n v="0"/>
    <n v="310000000"/>
    <n v="0"/>
    <n v="310000000"/>
    <n v="0"/>
    <n v="0"/>
    <n v="0"/>
    <n v="0"/>
    <n v="0"/>
    <n v="0"/>
    <n v="310000000"/>
    <n v="0"/>
    <s v="ARI"/>
    <x v="1"/>
    <s v="RS**"/>
    <s v=""/>
    <m/>
    <m/>
    <m/>
  </r>
  <r>
    <n v="33"/>
    <n v="0"/>
    <s v="P"/>
    <x v="8"/>
    <x v="3"/>
    <s v="PROV. CHILOÉ"/>
    <s v="Gobierno Regional"/>
    <s v="EJECUCION"/>
    <s v="33.0125"/>
    <s v="33.0125-EJECUCION"/>
    <s v="FONDO REGIONAL DE INCIATIVA LOCAL"/>
    <n v="1800000000"/>
    <n v="1800000000"/>
    <n v="0"/>
    <n v="0"/>
    <n v="1800000000"/>
    <n v="0"/>
    <n v="1800000000"/>
    <n v="0"/>
    <n v="0"/>
    <n v="0"/>
    <n v="103571495"/>
    <n v="116286526"/>
    <n v="219858021"/>
    <n v="1580141979"/>
    <n v="0"/>
    <s v="ARI"/>
    <x v="1"/>
    <s v="RS**"/>
    <s v=""/>
    <m/>
    <m/>
    <m/>
  </r>
  <r>
    <m/>
    <m/>
    <m/>
    <x v="0"/>
    <x v="0"/>
    <m/>
    <m/>
    <m/>
    <m/>
    <m/>
    <s v="TOTAL DE INICIATIVAS PUESTA EN MARCHA"/>
    <n v="4445000000"/>
    <n v="4445000000"/>
    <n v="0"/>
    <n v="0"/>
    <n v="4445000000"/>
    <n v="0"/>
    <n v="4465000000"/>
    <n v="0"/>
    <n v="0"/>
    <n v="0"/>
    <n v="103571495"/>
    <n v="120249926"/>
    <n v="223821421"/>
    <n v="4221178579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0"/>
    <s v="N"/>
    <x v="1"/>
    <x v="3"/>
    <s v="PROV. CHILOÉ"/>
    <s v="Gobierno Regional"/>
    <s v="EJECUCION"/>
    <n v="30135059"/>
    <s v="30135059-EJECUCION"/>
    <s v="CONSTRUCCION SEDE UNIVERSITARIA PARA LA PROVINCIA DE CHILOE"/>
    <n v="6348600000"/>
    <n v="6348600000"/>
    <n v="0"/>
    <n v="0"/>
    <n v="500000000"/>
    <n v="5848600000"/>
    <n v="500000000"/>
    <n v="5848600000"/>
    <n v="0"/>
    <n v="0"/>
    <n v="0"/>
    <n v="0"/>
    <n v="0"/>
    <n v="500000000"/>
    <n v="5848600000"/>
    <s v="ARI"/>
    <x v="6"/>
    <s v="RS"/>
    <s v=""/>
    <s v="FI"/>
    <s v="'12/07/2016"/>
    <m/>
  </r>
  <r>
    <n v="31"/>
    <n v="0"/>
    <s v="N"/>
    <x v="9"/>
    <x v="3"/>
    <s v="PROV. CHILOÉ"/>
    <s v="Dirección de Arquitectura"/>
    <s v="EJECUCION"/>
    <n v="30381175"/>
    <s v="30381175-EJECUCION"/>
    <s v="CONSTRUCCION COMPLEJO DEPORTIVO CANCHA RAYADA"/>
    <n v="1319842000"/>
    <n v="1319842000"/>
    <n v="0"/>
    <n v="0"/>
    <n v="50000000"/>
    <n v="1269842000"/>
    <n v="50000000"/>
    <n v="1269842000"/>
    <n v="0"/>
    <n v="0"/>
    <n v="0"/>
    <n v="0"/>
    <n v="0"/>
    <n v="50000000"/>
    <n v="1269842000"/>
    <s v="ARI"/>
    <x v="1"/>
    <s v="RS"/>
    <s v=""/>
    <m/>
    <d v="2015-12-23T00:00:00"/>
    <m/>
  </r>
  <r>
    <n v="31"/>
    <n v="2"/>
    <s v="N"/>
    <x v="2"/>
    <x v="3"/>
    <s v="PROV. CHILOÉ"/>
    <s v="Servicio de Salud Chiloé"/>
    <s v="EJECUCION"/>
    <n v="30083335"/>
    <s v="30083335-EJECUCION"/>
    <s v="NORMALIZACION HOSPITAL DE QUELLON, PROVINCIA DE CHILOE"/>
    <n v="2104837000"/>
    <n v="2104837000"/>
    <n v="0"/>
    <n v="0"/>
    <n v="463185529"/>
    <n v="1641651471"/>
    <n v="400000000"/>
    <n v="1704837000"/>
    <n v="0"/>
    <n v="0"/>
    <n v="0"/>
    <n v="0"/>
    <n v="0"/>
    <n v="463185529"/>
    <n v="1641651471"/>
    <s v="REQUERIMIENTO"/>
    <x v="1"/>
    <s v="RS"/>
    <s v=""/>
    <s v="RS"/>
    <s v="'21/12/2015"/>
    <m/>
  </r>
  <r>
    <n v="31"/>
    <n v="0"/>
    <s v="N"/>
    <x v="3"/>
    <x v="3"/>
    <s v="PROV. CHILOÉ"/>
    <s v="Dirección Obras Portuarias"/>
    <s v="DISEÑO"/>
    <n v="30371775"/>
    <s v="30371775-DISEÑO"/>
    <s v="REPOSICIÓN RAMPA DE CONECTIVIDAD RILÁN"/>
    <n v="200210000"/>
    <n v="200210000"/>
    <n v="0"/>
    <n v="0"/>
    <n v="100000000"/>
    <n v="100210000"/>
    <n v="100000000"/>
    <n v="100210000"/>
    <n v="0"/>
    <n v="0"/>
    <n v="0"/>
    <n v="0"/>
    <n v="0"/>
    <n v="100000000"/>
    <n v="100210000"/>
    <s v="ARI"/>
    <x v="6"/>
    <s v="SR"/>
    <s v=""/>
    <m/>
    <m/>
    <m/>
  </r>
  <r>
    <m/>
    <m/>
    <m/>
    <x v="0"/>
    <x v="0"/>
    <m/>
    <m/>
    <m/>
    <m/>
    <m/>
    <s v="TOTAL INICIATIVAS NUEVAS"/>
    <n v="9973489000"/>
    <n v="9973489000"/>
    <n v="0"/>
    <n v="0"/>
    <n v="1113185529"/>
    <n v="8860303471"/>
    <n v="1050000000"/>
    <n v="8923489000"/>
    <n v="0"/>
    <n v="0"/>
    <n v="0"/>
    <n v="0"/>
    <n v="0"/>
    <n v="1113185529"/>
    <n v="8860303471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INICIATIVAS PROVINCIALES"/>
    <n v="24436312000"/>
    <n v="23593182078"/>
    <n v="3095639930"/>
    <n v="2141884389"/>
    <n v="8821132074"/>
    <n v="12630165615"/>
    <n v="9113331070"/>
    <n v="12227341000"/>
    <n v="0"/>
    <n v="0"/>
    <n v="103571495"/>
    <n v="120249926"/>
    <n v="223821421"/>
    <n v="8597310653"/>
    <n v="12630165615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PROVINCIA DE CHILOE"/>
    <n v="85672173652"/>
    <n v="79934221840"/>
    <n v="20528582095"/>
    <n v="18800205949"/>
    <n v="23477690089"/>
    <n v="37947215681"/>
    <n v="23132841009"/>
    <n v="35470933386"/>
    <e v="#REF!"/>
    <n v="3663475429"/>
    <n v="526376267"/>
    <n v="2311940678"/>
    <n v="6501792374"/>
    <n v="16975897715"/>
    <n v="3765632580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CHAITEN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m/>
    <s v="A"/>
    <x v="2"/>
    <x v="4"/>
    <s v="CHAITÉN"/>
    <s v="I. Municipalidad de Chaiten"/>
    <s v="EJECUCION"/>
    <n v="30315478"/>
    <s v="30315478-EJECUCION"/>
    <s v="REPOSICION LABORATORIO CLINICO HOSPITAL DE CHAITEN"/>
    <m/>
    <n v="83226080"/>
    <m/>
    <n v="78617517"/>
    <n v="4608563"/>
    <n v="0"/>
    <m/>
    <m/>
    <m/>
    <n v="0"/>
    <n v="0"/>
    <n v="0"/>
    <n v="0"/>
    <n v="4608563"/>
    <n v="0"/>
    <s v="TERMINADO"/>
    <x v="8"/>
    <s v="RS"/>
    <m/>
    <m/>
    <m/>
    <m/>
  </r>
  <r>
    <m/>
    <m/>
    <m/>
    <x v="0"/>
    <x v="0"/>
    <m/>
    <m/>
    <m/>
    <m/>
    <m/>
    <s v="TOTAL INICIATIVAS DE ARRASTRE"/>
    <n v="439945000"/>
    <n v="83226080"/>
    <n v="0"/>
    <n v="78617517"/>
    <n v="4608563"/>
    <n v="0"/>
    <n v="0"/>
    <n v="0"/>
    <n v="0"/>
    <n v="0"/>
    <n v="0"/>
    <n v="0"/>
    <n v="0"/>
    <n v="4608563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0"/>
    <s v="P"/>
    <x v="8"/>
    <x v="4"/>
    <s v="CHAITÉN"/>
    <s v="I. Municipalidad de Chaiten"/>
    <s v="EJECUCION"/>
    <n v="30135078"/>
    <s v="30135078-EJECUCION"/>
    <s v="REPOSICION PLAZA DE ARMAS DE CHAITÉN"/>
    <n v="439945000"/>
    <n v="439945000"/>
    <n v="0"/>
    <n v="0"/>
    <n v="200000000"/>
    <n v="239945000"/>
    <n v="200000000"/>
    <n v="239945000"/>
    <n v="0"/>
    <n v="0"/>
    <n v="0"/>
    <n v="0"/>
    <n v="0"/>
    <n v="200000000"/>
    <n v="239945000"/>
    <s v="REQUERIMIENTO"/>
    <x v="1"/>
    <s v="RS"/>
    <s v="si"/>
    <s v="RS"/>
    <s v="'07/12/2015"/>
    <m/>
  </r>
  <r>
    <m/>
    <m/>
    <m/>
    <x v="0"/>
    <x v="0"/>
    <m/>
    <m/>
    <m/>
    <m/>
    <m/>
    <s v="TOTAL DE INICIATIVAS PUESTA EN MARCHA"/>
    <m/>
    <n v="439945000"/>
    <n v="0"/>
    <n v="0"/>
    <n v="200000000"/>
    <n v="239945000"/>
    <n v="200000000"/>
    <n v="239945000"/>
    <n v="0"/>
    <n v="0"/>
    <n v="0"/>
    <n v="0"/>
    <n v="0"/>
    <n v="200000000"/>
    <n v="239945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5"/>
    <s v="N"/>
    <x v="7"/>
    <x v="4"/>
    <s v="CHAITÉN"/>
    <s v="I. Municipalidad de Chaiten"/>
    <s v="EJECUCION"/>
    <n v="30339822"/>
    <s v="30339822-EJECUCION"/>
    <s v=" HABILITACIÓN SUMINISTRO DE ENERGÍA ELÉCTRIA CHAITÉN VIEJO-EL AMARILLO"/>
    <n v="732204000"/>
    <n v="732204000"/>
    <n v="0"/>
    <n v="0"/>
    <n v="145391437"/>
    <n v="586812563"/>
    <n v="150000000"/>
    <n v="582204000"/>
    <n v="0"/>
    <n v="0"/>
    <n v="0"/>
    <n v="0"/>
    <n v="0"/>
    <n v="145391437"/>
    <n v="586812563"/>
    <s v="ARI"/>
    <x v="1"/>
    <s v="SR"/>
    <s v=""/>
    <m/>
    <m/>
    <m/>
  </r>
  <r>
    <n v="31"/>
    <n v="6"/>
    <s v="N"/>
    <x v="5"/>
    <x v="4"/>
    <s v="CHAITÉN"/>
    <s v="I. Municipalidad de Chaiten"/>
    <s v="DISEÑO"/>
    <n v="30326923"/>
    <s v="30326923-DISEÑO"/>
    <s v=" REPOSICIÓN MERCADO MUNICIPAL"/>
    <n v="48118000"/>
    <n v="48118000"/>
    <n v="0"/>
    <n v="0"/>
    <n v="48118000"/>
    <n v="0"/>
    <n v="48118000"/>
    <n v="0"/>
    <n v="0"/>
    <n v="0"/>
    <n v="0"/>
    <n v="0"/>
    <n v="0"/>
    <n v="48118000"/>
    <n v="0"/>
    <s v="ARI"/>
    <x v="1"/>
    <s v="OT"/>
    <s v=""/>
    <m/>
    <m/>
    <s v="si"/>
  </r>
  <r>
    <n v="31"/>
    <n v="7"/>
    <s v="N"/>
    <x v="3"/>
    <x v="4"/>
    <s v="CHAITÉN"/>
    <s v="I. Municipalidad de Chaiten"/>
    <s v="DISEÑO"/>
    <n v="30072812"/>
    <s v="30072812-DISEÑO"/>
    <s v=" CONSTRUCCIÓN TERMINAL DE BUSES CHAITÉN"/>
    <n v="54077000"/>
    <n v="54077000"/>
    <n v="0"/>
    <n v="0"/>
    <n v="54077000"/>
    <n v="0"/>
    <n v="54077000"/>
    <n v="0"/>
    <n v="0"/>
    <n v="0"/>
    <n v="0"/>
    <n v="0"/>
    <n v="0"/>
    <n v="54077000"/>
    <n v="0"/>
    <s v="ARI"/>
    <x v="1"/>
    <s v="FI"/>
    <s v=""/>
    <s v="FI"/>
    <s v="'26/08/2016"/>
    <s v="si"/>
  </r>
  <r>
    <m/>
    <m/>
    <m/>
    <x v="0"/>
    <x v="0"/>
    <m/>
    <m/>
    <m/>
    <m/>
    <m/>
    <s v="TOTAL INICIATIVAS NUEVAS"/>
    <n v="834399000"/>
    <n v="834399000"/>
    <n v="0"/>
    <n v="0"/>
    <n v="247586437"/>
    <n v="586812563"/>
    <n v="252195000"/>
    <n v="582204000"/>
    <n v="0"/>
    <n v="0"/>
    <n v="0"/>
    <n v="0"/>
    <n v="0"/>
    <n v="247586437"/>
    <n v="58681256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CHAITEN"/>
    <n v="1274344000"/>
    <n v="1357570080"/>
    <n v="0"/>
    <n v="78617517"/>
    <n v="452195000"/>
    <n v="826757563"/>
    <n v="452195000"/>
    <n v="822149000"/>
    <n v="0"/>
    <n v="0"/>
    <n v="0"/>
    <n v="0"/>
    <n v="0"/>
    <n v="452195000"/>
    <n v="826757563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FUTALEUFU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2"/>
    <s v="A"/>
    <x v="1"/>
    <x v="4"/>
    <s v="FUTALEUFÚ"/>
    <s v="Dirección de Arquitectura"/>
    <s v="EJECUCION"/>
    <n v="30072372"/>
    <s v="30072372-EJECUCION"/>
    <s v=" AMPLIACION ESCUELA BASICA  FUTALEUFU PARA ENSEÑANZA MEDIA MEDIA"/>
    <n v="4078799000"/>
    <n v="2036924000"/>
    <n v="142054000"/>
    <n v="42054000"/>
    <n v="600000000"/>
    <n v="1394870000"/>
    <n v="600000000"/>
    <n v="3336745000"/>
    <n v="0"/>
    <n v="0"/>
    <n v="0"/>
    <n v="0"/>
    <n v="0"/>
    <n v="600000000"/>
    <n v="1394870000"/>
    <s v="EJECUCIÓN"/>
    <x v="1"/>
    <s v="RS"/>
    <s v="si"/>
    <s v="RS"/>
    <s v="'05/01/2016"/>
    <s v="si"/>
  </r>
  <r>
    <m/>
    <m/>
    <m/>
    <x v="0"/>
    <x v="0"/>
    <m/>
    <m/>
    <m/>
    <m/>
    <m/>
    <s v="TOTAL INICIATIVAS DE ARRASTRE"/>
    <n v="4078799000"/>
    <n v="2036924000"/>
    <n v="142054000"/>
    <n v="42054000"/>
    <n v="600000000"/>
    <n v="1394870000"/>
    <n v="600000000"/>
    <n v="3336745000"/>
    <n v="0"/>
    <n v="0"/>
    <n v="0"/>
    <n v="0"/>
    <n v="0"/>
    <n v="600000000"/>
    <n v="139487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4"/>
    <s v="P"/>
    <x v="3"/>
    <x v="4"/>
    <s v="FUTALEUFÚ"/>
    <s v="I. Municipalidad de Futaleufu"/>
    <s v="EJECUCION"/>
    <n v="30102779"/>
    <s v="30102779-EJECUCION"/>
    <s v=" CONSTRUCCIÓN TERMINAL DE BUSES COMUNA DE FUTALEUFÚ"/>
    <n v="540545000"/>
    <n v="540545000"/>
    <n v="0"/>
    <n v="0"/>
    <n v="250000000"/>
    <n v="290545000"/>
    <n v="250000000"/>
    <n v="290545000"/>
    <n v="0"/>
    <n v="0"/>
    <n v="0"/>
    <n v="0"/>
    <n v="0"/>
    <n v="250000000"/>
    <n v="290545000"/>
    <s v="ARI"/>
    <x v="1"/>
    <s v="RS"/>
    <s v=""/>
    <s v="RS"/>
    <s v="'10/02/2016"/>
    <s v="si"/>
  </r>
  <r>
    <m/>
    <m/>
    <m/>
    <x v="0"/>
    <x v="0"/>
    <m/>
    <m/>
    <m/>
    <m/>
    <m/>
    <s v="TOTAL DE INICIATIVAS PUESTA EN MARCHA"/>
    <n v="540545000"/>
    <n v="540545000"/>
    <n v="0"/>
    <n v="0"/>
    <n v="250000000"/>
    <n v="290545000"/>
    <n v="250000000"/>
    <n v="290545000"/>
    <n v="0"/>
    <n v="0"/>
    <n v="0"/>
    <n v="0"/>
    <n v="0"/>
    <n v="250000000"/>
    <n v="290545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5"/>
    <s v="N"/>
    <x v="8"/>
    <x v="4"/>
    <s v="FUTALEUFÚ"/>
    <s v="Servicio de Vivienda y Urbanismo"/>
    <s v="ESTUDIO BÁSICO"/>
    <n v="30341678"/>
    <s v="30341678-ESTUDIO BÁSICO"/>
    <s v=" ANALISIS ESTUDIO PLAN REGULADOR COMUNAL DE FUTALEUFÚ"/>
    <n v="120000000"/>
    <n v="120000000"/>
    <n v="0"/>
    <n v="0"/>
    <n v="20000000"/>
    <n v="100000000"/>
    <n v="20000000"/>
    <n v="100000000"/>
    <n v="0"/>
    <n v="0"/>
    <n v="0"/>
    <n v="0"/>
    <n v="0"/>
    <n v="20000000"/>
    <n v="100000000"/>
    <s v="ARI"/>
    <x v="1"/>
    <s v="SR"/>
    <s v=""/>
    <m/>
    <m/>
    <m/>
  </r>
  <r>
    <n v="31"/>
    <n v="9"/>
    <s v="N"/>
    <x v="6"/>
    <x v="4"/>
    <s v="FUTALEUFÚ"/>
    <s v="I. Municipalidad de Futaleufu"/>
    <s v="EJECUCION"/>
    <n v="30376378"/>
    <s v="30376378-EJECUCION"/>
    <s v=" CONSTRUCCION SISTEMA APR Y ALC ST LAS ESCALAS"/>
    <n v="339450000"/>
    <n v="339450000"/>
    <n v="0"/>
    <n v="0"/>
    <n v="100000000"/>
    <n v="239450000"/>
    <n v="100000000"/>
    <n v="239450000"/>
    <n v="0"/>
    <n v="0"/>
    <n v="0"/>
    <n v="0"/>
    <n v="0"/>
    <n v="100000000"/>
    <n v="239450000"/>
    <s v="ARI"/>
    <x v="1"/>
    <s v="FI"/>
    <s v=""/>
    <s v="FI"/>
    <s v="'19/05/2016"/>
    <s v="si"/>
  </r>
  <r>
    <n v="31"/>
    <n v="10"/>
    <s v="N"/>
    <x v="7"/>
    <x v="4"/>
    <s v="FUTALEUFÚ"/>
    <s v="I. Municipalidad de Futaleufu"/>
    <s v="EJECUCION"/>
    <n v="30341776"/>
    <s v="30341776-EJECUCION"/>
    <s v=" CONSTRUCCIÓN MICROCENTRAL HIDROELÉCTRICA SECTOR EL ESPOLÓN"/>
    <n v="1200000000"/>
    <n v="1200000000"/>
    <n v="0"/>
    <n v="0"/>
    <n v="50000000"/>
    <n v="1150000000"/>
    <n v="50000000"/>
    <n v="1150000000"/>
    <n v="0"/>
    <n v="0"/>
    <n v="0"/>
    <n v="0"/>
    <n v="0"/>
    <n v="50000000"/>
    <n v="1150000000"/>
    <s v="ARI"/>
    <x v="1"/>
    <s v="SR"/>
    <s v=""/>
    <m/>
    <m/>
    <m/>
  </r>
  <r>
    <m/>
    <m/>
    <m/>
    <x v="0"/>
    <x v="0"/>
    <m/>
    <m/>
    <m/>
    <m/>
    <m/>
    <s v="TOTAL INICIATIVAS NUEVAS"/>
    <n v="1659450000"/>
    <n v="1659450000"/>
    <n v="0"/>
    <n v="0"/>
    <n v="170000000"/>
    <n v="1489450000"/>
    <n v="170000000"/>
    <n v="1489450000"/>
    <n v="0"/>
    <n v="0"/>
    <n v="0"/>
    <n v="0"/>
    <n v="0"/>
    <n v="170000000"/>
    <n v="148945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FUTALEUFU"/>
    <n v="6278794000"/>
    <n v="4236919000"/>
    <n v="142054000"/>
    <n v="42054000"/>
    <n v="1020000000"/>
    <n v="3174865000"/>
    <n v="1020000000"/>
    <n v="5116740000"/>
    <n v="0"/>
    <n v="0"/>
    <n v="0"/>
    <n v="0"/>
    <n v="0"/>
    <n v="1020000000"/>
    <n v="3174865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HUALAIHUE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m/>
    <s v="A"/>
    <x v="1"/>
    <x v="4"/>
    <s v="HUALAIHUÉ"/>
    <s v="I. Municipalidad de Hualaihue"/>
    <s v="EJECUCION"/>
    <n v="30036043"/>
    <s v="30036043-EJECUCION"/>
    <s v="MEJORAMIENTO Y REPOSICION ESCUELA ANTUPIREN"/>
    <m/>
    <n v="2125089306"/>
    <m/>
    <n v="2087680774"/>
    <n v="0"/>
    <m/>
    <m/>
    <m/>
    <m/>
    <n v="0"/>
    <n v="0"/>
    <n v="0"/>
    <n v="0"/>
    <n v="0"/>
    <n v="37408532"/>
    <s v="TERMINADO"/>
    <x v="6"/>
    <s v="RS"/>
    <m/>
    <m/>
    <m/>
    <m/>
  </r>
  <r>
    <n v="31"/>
    <m/>
    <s v="A"/>
    <x v="9"/>
    <x v="4"/>
    <s v="HUALAIHUÉ"/>
    <s v="I. Municipalidad de Hualaihue"/>
    <s v="EJECUCION"/>
    <n v="30136949"/>
    <s v="30136949-EJECUCION"/>
    <s v="CONSERVACION GIMNASIO MUNICIPAL DE HORNOPIREN(C33)"/>
    <m/>
    <n v="135190000"/>
    <m/>
    <n v="128946000"/>
    <n v="0"/>
    <m/>
    <m/>
    <m/>
    <m/>
    <n v="0"/>
    <n v="0"/>
    <n v="0"/>
    <n v="0"/>
    <n v="0"/>
    <n v="6244000"/>
    <s v="TERMINADO"/>
    <x v="1"/>
    <s v="RS*"/>
    <m/>
    <m/>
    <m/>
    <m/>
  </r>
  <r>
    <m/>
    <m/>
    <m/>
    <x v="0"/>
    <x v="0"/>
    <m/>
    <m/>
    <m/>
    <m/>
    <m/>
    <s v="TOTAL INICIATIVAS DE ARRASTRE"/>
    <m/>
    <n v="2260279306"/>
    <n v="0"/>
    <n v="2216626774"/>
    <n v="0"/>
    <n v="0"/>
    <n v="0"/>
    <n v="0"/>
    <n v="0"/>
    <n v="0"/>
    <n v="0"/>
    <n v="0"/>
    <n v="0"/>
    <n v="0"/>
    <n v="4365253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1"/>
    <n v="12"/>
    <s v="P"/>
    <x v="8"/>
    <x v="4"/>
    <s v="HUALAIHUÉ"/>
    <s v="I. Municipalidad de Hualaihue"/>
    <s v="EJECUCION"/>
    <n v="30395825"/>
    <s v="30395825-EJECUCION"/>
    <s v=" CONSERVACION SEDE SOCIAL LOCALIDAD DE CONTAO"/>
    <n v="113663000"/>
    <n v="113663000"/>
    <n v="0"/>
    <n v="0"/>
    <n v="113663000"/>
    <n v="0"/>
    <n v="113663000"/>
    <n v="0"/>
    <n v="0"/>
    <n v="0"/>
    <n v="0"/>
    <n v="0"/>
    <n v="0"/>
    <n v="113663000"/>
    <n v="0"/>
    <s v="ARI"/>
    <x v="1"/>
    <s v="RS*"/>
    <s v=""/>
    <m/>
    <s v="394/15-01-2016"/>
    <s v="si"/>
  </r>
  <r>
    <n v="31"/>
    <n v="4"/>
    <s v="P"/>
    <x v="1"/>
    <x v="4"/>
    <s v="HUALAIHUÉ"/>
    <s v="I. Municipalidad de Hualaihue"/>
    <s v="EJECUCION"/>
    <n v="30277425"/>
    <s v="30277425-EJECUCION"/>
    <s v=" CONSERVACION GIMNASIO ESCUELA SEMILLERO DE ROLECHA"/>
    <n v="231911000"/>
    <n v="231911000"/>
    <n v="0"/>
    <n v="0"/>
    <n v="157481500"/>
    <n v="0"/>
    <n v="231911000"/>
    <n v="0"/>
    <n v="0"/>
    <n v="0"/>
    <n v="0"/>
    <n v="0"/>
    <n v="0"/>
    <n v="157481500"/>
    <n v="74429500"/>
    <s v="ARI"/>
    <x v="1"/>
    <s v="RS*"/>
    <s v=""/>
    <m/>
    <s v="2103/13-04-2016"/>
    <s v="si"/>
  </r>
  <r>
    <n v="31"/>
    <m/>
    <s v="P"/>
    <x v="8"/>
    <x v="4"/>
    <s v="HUALAIHUÉ"/>
    <s v="I. Municipalidad de Hualaihue"/>
    <s v="EJECUCION"/>
    <n v="30288773"/>
    <s v="30288773-EJECUCION"/>
    <s v="CONSTRUCCION CENTRO TRATAMIENTO INTEGRAL RESIDUOS SOLIDOS FUTALEUFU"/>
    <m/>
    <n v="1165562121"/>
    <m/>
    <n v="1016703121"/>
    <n v="8185932"/>
    <m/>
    <m/>
    <m/>
    <m/>
    <n v="0"/>
    <n v="7515104"/>
    <n v="670828"/>
    <n v="8185932"/>
    <n v="0"/>
    <n v="140673068"/>
    <s v="TERMINADO"/>
    <x v="8"/>
    <s v="RS*"/>
    <m/>
    <m/>
    <m/>
    <m/>
  </r>
  <r>
    <m/>
    <m/>
    <m/>
    <x v="0"/>
    <x v="0"/>
    <m/>
    <m/>
    <m/>
    <m/>
    <m/>
    <s v="TOTAL INICIATIVAS PUESTA EN MARCHA"/>
    <n v="345574000"/>
    <n v="1511136121"/>
    <n v="0"/>
    <n v="1016703121"/>
    <n v="279330432"/>
    <n v="0"/>
    <n v="345574000"/>
    <n v="0"/>
    <n v="0"/>
    <n v="0"/>
    <n v="7515104"/>
    <n v="670828"/>
    <n v="8185932"/>
    <n v="271144500"/>
    <n v="21510256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1"/>
    <s v="N"/>
    <x v="6"/>
    <x v="4"/>
    <s v="HUALAIHUÉ"/>
    <s v="Dirección de Obras Hidraulicas"/>
    <s v="EJECUCION"/>
    <n v="30065600"/>
    <s v="30065600-EJECUCION"/>
    <s v=" CONSTRUCCION SISTEMA AGUA POTABLE EL MANZANO"/>
    <n v="502000000"/>
    <n v="502000000"/>
    <n v="0"/>
    <n v="0"/>
    <n v="20000000"/>
    <n v="452000000"/>
    <n v="50000000"/>
    <n v="452000000"/>
    <n v="0"/>
    <n v="0"/>
    <n v="0"/>
    <n v="0"/>
    <n v="0"/>
    <n v="20000000"/>
    <n v="482000000"/>
    <s v="ARI"/>
    <x v="1"/>
    <s v="SR"/>
    <s v=""/>
    <m/>
    <m/>
    <s v="si"/>
  </r>
  <r>
    <n v="29"/>
    <n v="5"/>
    <s v="N"/>
    <x v="2"/>
    <x v="4"/>
    <s v="HUALAIHUÉ"/>
    <s v="I. Municipalidad de Hualaihue"/>
    <s v="EJECUCION"/>
    <n v="30459944"/>
    <s v="30459944-EJECUCION"/>
    <s v=" ADQUISICIÓN MINIBUS PARA TRASLADO DE PACIENTES AUTOVALENTES"/>
    <n v="52432000"/>
    <n v="52432000"/>
    <n v="0"/>
    <n v="0"/>
    <n v="22432000"/>
    <n v="0"/>
    <n v="52432000"/>
    <n v="0"/>
    <n v="0"/>
    <n v="0"/>
    <n v="0"/>
    <n v="0"/>
    <n v="0"/>
    <n v="22432000"/>
    <n v="30000000"/>
    <s v="ARI"/>
    <x v="1"/>
    <s v="RS*"/>
    <s v=""/>
    <m/>
    <s v="3.596/28-07-2016"/>
    <m/>
  </r>
  <r>
    <n v="31"/>
    <n v="11"/>
    <s v="N"/>
    <x v="9"/>
    <x v="4"/>
    <s v="HUALAIHUÉ"/>
    <s v="I. Municipalidad de Hualaihue"/>
    <s v="DISEÑO"/>
    <n v="30393123"/>
    <s v="30393123-DISEÑO"/>
    <s v=" CONSTRUCCIÓN GIMNASIO PICHICOLO"/>
    <n v="51062000"/>
    <n v="51062000"/>
    <n v="0"/>
    <n v="0"/>
    <n v="27409468"/>
    <n v="0"/>
    <n v="51062000"/>
    <n v="0"/>
    <n v="0"/>
    <n v="0"/>
    <n v="0"/>
    <n v="0"/>
    <n v="0"/>
    <n v="27409468"/>
    <n v="23652532"/>
    <s v="ARI"/>
    <x v="1"/>
    <s v="RS"/>
    <s v=""/>
    <s v="RS"/>
    <s v="'05/10/2016"/>
    <s v="si"/>
  </r>
  <r>
    <n v="31"/>
    <m/>
    <s v="N"/>
    <x v="2"/>
    <x v="4"/>
    <s v="HUALAIHUÉ"/>
    <s v="Servicio de salud reloncavi"/>
    <s v="DISEÑO"/>
    <n v="30311772"/>
    <s v="30311772-DISEÑO"/>
    <s v="CONSTRUCCION CONSULTORIO RURAL CONTAO, COMUNA HUALAIHUÉ."/>
    <n v="115750000"/>
    <n v="115750000"/>
    <n v="0"/>
    <n v="0"/>
    <n v="30000000"/>
    <n v="65750000"/>
    <n v="50000000"/>
    <n v="65750000"/>
    <m/>
    <n v="0"/>
    <n v="0"/>
    <n v="0"/>
    <n v="0"/>
    <n v="30000000"/>
    <n v="85750000"/>
    <s v="ARI"/>
    <x v="1"/>
    <s v="SR"/>
    <m/>
    <m/>
    <m/>
    <m/>
  </r>
  <r>
    <n v="31"/>
    <n v="15"/>
    <s v="N"/>
    <x v="6"/>
    <x v="4"/>
    <s v="HUALAIHUÉ"/>
    <s v="Dirección de Obras Hidraulicas"/>
    <s v="DISEÑO"/>
    <n v="30338024"/>
    <s v="30338024-DISEÑO"/>
    <s v=" CONSTRUCCION SISTEMA AGUA POTABLE PUNTILLA PICHICOLO"/>
    <n v="33000000"/>
    <n v="33000000"/>
    <n v="0"/>
    <n v="0"/>
    <n v="18570500"/>
    <n v="0"/>
    <n v="33000000"/>
    <n v="0"/>
    <n v="0"/>
    <n v="0"/>
    <n v="0"/>
    <n v="0"/>
    <n v="0"/>
    <n v="18570500"/>
    <n v="14429500"/>
    <s v="ARI"/>
    <x v="1"/>
    <s v="RS"/>
    <s v=""/>
    <s v="RS"/>
    <s v="'07/09/2016"/>
    <m/>
  </r>
  <r>
    <n v="31"/>
    <m/>
    <s v="N"/>
    <x v="2"/>
    <x v="4"/>
    <s v="HUALAIHUÉ"/>
    <s v="Servicio de salud reloncavi"/>
    <s v="EJECUCION"/>
    <n v="30455973"/>
    <s v="30455973-EJECUCION"/>
    <s v="CONSTRUCCION 2 CASAS PARA PROFESIONALES CECOSF HUALAIHUE"/>
    <n v="90519000"/>
    <n v="90519000"/>
    <n v="0"/>
    <n v="0"/>
    <n v="30000000"/>
    <n v="60519000"/>
    <n v="30000000"/>
    <n v="60519000"/>
    <n v="0"/>
    <n v="0"/>
    <n v="0"/>
    <n v="0"/>
    <n v="0"/>
    <n v="30000000"/>
    <n v="60519000"/>
    <s v="REQUERIMIENTO"/>
    <x v="1"/>
    <s v="RS"/>
    <m/>
    <m/>
    <m/>
    <m/>
  </r>
  <r>
    <n v="31"/>
    <n v="16"/>
    <s v="N"/>
    <x v="6"/>
    <x v="4"/>
    <s v="HUALAIHUÉ"/>
    <s v="Dirección de Obras Hidraulicas"/>
    <s v="DISEÑO"/>
    <n v="30338523"/>
    <s v="30338523-DISEÑO"/>
    <s v=" CONSTRUCCION SISTEMA AGUA POTABLE CHOLGO"/>
    <n v="30353101"/>
    <n v="30353101"/>
    <n v="0"/>
    <n v="0"/>
    <n v="30353101"/>
    <n v="0"/>
    <n v="30353101"/>
    <n v="0"/>
    <n v="0"/>
    <n v="0"/>
    <n v="0"/>
    <n v="0"/>
    <n v="0"/>
    <n v="30353101"/>
    <n v="0"/>
    <s v="ARI"/>
    <x v="1"/>
    <s v="RS"/>
    <s v=""/>
    <s v="RS"/>
    <s v="'23/08/2016"/>
    <m/>
  </r>
  <r>
    <m/>
    <m/>
    <m/>
    <x v="0"/>
    <x v="0"/>
    <m/>
    <m/>
    <m/>
    <m/>
    <m/>
    <s v="TOTAL INICIATIVAS NUEVAS"/>
    <n v="875116101"/>
    <n v="875116101"/>
    <n v="0"/>
    <n v="0"/>
    <n v="178765069"/>
    <n v="578269000"/>
    <n v="296847101"/>
    <n v="578269000"/>
    <n v="0"/>
    <n v="0"/>
    <n v="0"/>
    <n v="0"/>
    <n v="0"/>
    <n v="178765069"/>
    <n v="69635103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HUALAIHUE"/>
    <n v="1220690101"/>
    <n v="4646531528"/>
    <n v="0"/>
    <n v="3233329895"/>
    <n v="458095501"/>
    <n v="578269000"/>
    <n v="642421101"/>
    <n v="578269000"/>
    <n v="0"/>
    <n v="0"/>
    <n v="7515104"/>
    <n v="670828"/>
    <n v="8185932"/>
    <n v="449909569"/>
    <n v="95510613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MUNA DE PALENA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2"/>
    <s v="A"/>
    <x v="8"/>
    <x v="4"/>
    <s v="PALENA"/>
    <s v="I. Municipalidad de Palena"/>
    <s v="DISEÑO"/>
    <n v="30116040"/>
    <s v="30116040-DISEÑO"/>
    <s v=" CONSTRUCCION BODEGA Y GALPON MUNICIPAL"/>
    <n v="43969000"/>
    <n v="43969000"/>
    <n v="16502000"/>
    <n v="1502000"/>
    <n v="42467000"/>
    <n v="0"/>
    <n v="27467000"/>
    <n v="0"/>
    <n v="0"/>
    <n v="0"/>
    <n v="4208880"/>
    <n v="0"/>
    <n v="4208880"/>
    <n v="38258120"/>
    <n v="0"/>
    <s v="EJECUCIÓN"/>
    <x v="1"/>
    <s v="RS"/>
    <s v=""/>
    <s v="RS"/>
    <s v="'10/02/2016"/>
    <s v="si"/>
  </r>
  <r>
    <n v="31"/>
    <n v="5"/>
    <s v="A"/>
    <x v="3"/>
    <x v="4"/>
    <s v="PALENA"/>
    <s v="I. Municipalidad de Palena"/>
    <s v="DISEÑO"/>
    <n v="30135233"/>
    <s v="30135233-DISEÑO"/>
    <s v=" MEJORAMIENTO CIRCUITO PEATONAL HISTORICO"/>
    <n v="38777000"/>
    <n v="38777000"/>
    <n v="36317000"/>
    <n v="31237000"/>
    <n v="7540000"/>
    <n v="0"/>
    <n v="2460000"/>
    <n v="0"/>
    <n v="0"/>
    <n v="0"/>
    <n v="0"/>
    <n v="7540000"/>
    <n v="7540000"/>
    <n v="0"/>
    <n v="0"/>
    <s v="TERMINADO"/>
    <x v="1"/>
    <s v="RS"/>
    <s v=""/>
    <s v="RS"/>
    <s v="'18/02/2016"/>
    <s v="si"/>
  </r>
  <r>
    <m/>
    <m/>
    <m/>
    <x v="0"/>
    <x v="0"/>
    <m/>
    <m/>
    <m/>
    <m/>
    <m/>
    <s v="TOTAL INICIATIVAS DE ARRASTRE"/>
    <n v="82746000"/>
    <n v="82746000"/>
    <n v="52819000"/>
    <n v="32739000"/>
    <n v="50007000"/>
    <n v="0"/>
    <n v="29927000"/>
    <n v="0"/>
    <n v="0"/>
    <n v="0"/>
    <n v="4208880"/>
    <n v="7540000"/>
    <n v="11748880"/>
    <n v="38258120"/>
    <n v="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n v="7"/>
    <s v="P"/>
    <x v="8"/>
    <x v="4"/>
    <s v="PALENA"/>
    <s v="I. Municipalidad de Palena"/>
    <s v="EJECUCION"/>
    <n v="30407832"/>
    <s v="30407832-EJECUCION"/>
    <s v=" REPOSICION RETROEXCAVADORA PARA LA COMUNA DE PALENA"/>
    <n v="81000000"/>
    <n v="81000000"/>
    <n v="0"/>
    <n v="0"/>
    <n v="81000000"/>
    <n v="0"/>
    <n v="81000000"/>
    <n v="0"/>
    <n v="0"/>
    <n v="0"/>
    <n v="0"/>
    <n v="0"/>
    <n v="0"/>
    <n v="81000000"/>
    <n v="0"/>
    <s v="ARI"/>
    <x v="1"/>
    <s v="RS*"/>
    <s v="si"/>
    <m/>
    <s v="941/04-02-2016"/>
    <s v="si"/>
  </r>
  <r>
    <n v="31"/>
    <n v="1"/>
    <s v="P"/>
    <x v="4"/>
    <x v="4"/>
    <s v="PALENA"/>
    <s v="I. Municipalidad de Palena"/>
    <s v="EJECUCION"/>
    <n v="30115295"/>
    <s v="30115295-EJECUCION"/>
    <s v=" REPOSICION Y AMPLIACION CUARTEL 1° COMPAÑÍA DE BOMBEROS"/>
    <n v="642465000"/>
    <n v="642465000"/>
    <n v="0"/>
    <n v="0"/>
    <n v="313972000"/>
    <n v="328493000"/>
    <n v="313972000"/>
    <n v="328493000"/>
    <n v="0"/>
    <n v="0"/>
    <n v="0"/>
    <n v="0"/>
    <n v="0"/>
    <n v="313972000"/>
    <n v="328493000"/>
    <s v="ARI"/>
    <x v="1"/>
    <s v="RS"/>
    <s v=""/>
    <s v="RS"/>
    <s v="'31/05/2016"/>
    <s v="si"/>
  </r>
  <r>
    <m/>
    <m/>
    <m/>
    <x v="0"/>
    <x v="0"/>
    <m/>
    <m/>
    <m/>
    <m/>
    <m/>
    <s v="TOTAL DE INICIATIVAS PUESTA EN MARCHA"/>
    <n v="723465000"/>
    <n v="723465000"/>
    <n v="0"/>
    <n v="0"/>
    <n v="394972000"/>
    <n v="328493000"/>
    <n v="394972000"/>
    <n v="328493000"/>
    <n v="0"/>
    <n v="0"/>
    <n v="0"/>
    <n v="0"/>
    <n v="0"/>
    <n v="394972000"/>
    <n v="328493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4"/>
    <s v="N"/>
    <x v="6"/>
    <x v="4"/>
    <s v="PALENA"/>
    <s v="I. Municipalidad de Palena"/>
    <s v="EJECUCION"/>
    <n v="30116034"/>
    <s v="30116034-EJECUCION"/>
    <s v=" CONSTRUCCION SISTEMA AGUA POTABLE PUERTO RAMIREZ"/>
    <n v="400000000"/>
    <n v="400000000"/>
    <n v="0"/>
    <n v="0"/>
    <n v="79920000"/>
    <n v="320080000"/>
    <n v="100000000"/>
    <n v="300000000"/>
    <n v="0"/>
    <n v="0"/>
    <n v="0"/>
    <n v="0"/>
    <n v="0"/>
    <n v="79920000"/>
    <n v="320080000"/>
    <s v="ARI"/>
    <x v="1"/>
    <s v="SR"/>
    <s v=""/>
    <m/>
    <m/>
    <s v="si"/>
  </r>
  <r>
    <m/>
    <m/>
    <m/>
    <x v="0"/>
    <x v="0"/>
    <m/>
    <m/>
    <m/>
    <m/>
    <m/>
    <s v="TOTAL INICIATIVAS NUEVAS"/>
    <n v="400000000"/>
    <n v="400000000"/>
    <n v="0"/>
    <n v="0"/>
    <n v="79920000"/>
    <n v="320080000"/>
    <n v="100000000"/>
    <n v="300000000"/>
    <n v="0"/>
    <n v="0"/>
    <n v="0"/>
    <n v="0"/>
    <n v="0"/>
    <n v="79920000"/>
    <n v="32008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COMUNA DE PALENA"/>
    <n v="1206211000"/>
    <n v="1206211000"/>
    <n v="52819000"/>
    <n v="32739000"/>
    <n v="524899000"/>
    <n v="648573000"/>
    <n v="524899000"/>
    <n v="628493000"/>
    <n v="0"/>
    <n v="0"/>
    <n v="4208880"/>
    <n v="7540000"/>
    <n v="11748880"/>
    <n v="513150120"/>
    <n v="648573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PROVINCIALES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3"/>
    <x v="4"/>
    <s v="PROV. PALENA"/>
    <s v="Dirección de Vialidad"/>
    <s v="EJECUCION"/>
    <n v="30071449"/>
    <s v="30071449-EJECUCION"/>
    <s v="MEJORAMIENTO RUTA 7 SECTOR PUERTO CARDENAS-SANTA LUCIA"/>
    <n v="17087032859"/>
    <n v="22276244951"/>
    <n v="8409478390"/>
    <n v="13262160441"/>
    <n v="7600000000"/>
    <n v="1414084510"/>
    <n v="7600000000"/>
    <n v="1077554469"/>
    <n v="0"/>
    <n v="35502000"/>
    <n v="35502000"/>
    <n v="445435118"/>
    <n v="516439118"/>
    <n v="7083560882"/>
    <n v="1414084510"/>
    <s v="EJECUCIÓN"/>
    <x v="8"/>
    <s v="RS"/>
    <s v=""/>
    <s v="RS"/>
    <s v="'04/01/2016"/>
    <s v="si"/>
  </r>
  <r>
    <n v="31"/>
    <n v="1"/>
    <s v="A"/>
    <x v="8"/>
    <x v="4"/>
    <s v="PROV. PALENA"/>
    <s v="I. Municipalidad de Chaiten"/>
    <s v="EJECUCION"/>
    <n v="30082185"/>
    <s v="30082185-EJECUCION"/>
    <s v=" MEJORAMIENTO PLAZA DE ARMAS DE VILLA SANTA LUCIA"/>
    <n v="573585000"/>
    <n v="548355880"/>
    <n v="207723777"/>
    <n v="123732876"/>
    <n v="424623004"/>
    <n v="0"/>
    <n v="365861223"/>
    <n v="0"/>
    <n v="0"/>
    <n v="0"/>
    <n v="97328223"/>
    <n v="30971224"/>
    <n v="128299447"/>
    <n v="296323557"/>
    <n v="0"/>
    <s v="EJECUCIÓN"/>
    <x v="8"/>
    <s v="RS"/>
    <s v="si"/>
    <s v="RS"/>
    <s v="'09/02/2016"/>
    <s v="si"/>
  </r>
  <r>
    <n v="31"/>
    <n v="0"/>
    <s v="A"/>
    <x v="8"/>
    <x v="4"/>
    <s v="PROV. PALENA"/>
    <s v="Dirección de Obras Hidraulicas"/>
    <s v="EJECUCION"/>
    <n v="30136060"/>
    <s v="30136060-EJECUCION"/>
    <s v="CONSTRUCCIÓN DEFENSAS FLUVIALES RIÓ BLANCO DE CHAITEN SUR"/>
    <n v="2222791000"/>
    <n v="2118326000"/>
    <n v="250000000"/>
    <n v="353948349"/>
    <n v="900000000"/>
    <n v="864377651"/>
    <n v="900000000"/>
    <n v="1072791000"/>
    <n v="0"/>
    <n v="215628626"/>
    <n v="273534885"/>
    <n v="319305196"/>
    <n v="808468707"/>
    <n v="91531293"/>
    <n v="864377651"/>
    <s v="EJECUCIÓN"/>
    <x v="8"/>
    <s v="RS"/>
    <s v=""/>
    <s v="RS"/>
    <s v="'18/11/2015"/>
    <s v="si"/>
  </r>
  <r>
    <n v="31"/>
    <n v="0"/>
    <s v="A"/>
    <x v="3"/>
    <x v="4"/>
    <s v="PROV. PALENA"/>
    <s v="Dirección de Vialidad"/>
    <s v="EJECUCION"/>
    <n v="30342673"/>
    <s v="30342673-EJECUCION"/>
    <s v="CONSTRUCION CAMINO RUTA  W 807 SECTOR PUENTE NEGRO PTE. AQUELLAS"/>
    <n v="8437918000"/>
    <n v="8826117000"/>
    <n v="10000000"/>
    <n v="2684981"/>
    <n v="340000000"/>
    <n v="8483432019"/>
    <n v="340000000"/>
    <n v="8087918000"/>
    <n v="0"/>
    <n v="0"/>
    <n v="0"/>
    <n v="1342797"/>
    <n v="1342797"/>
    <n v="338657203"/>
    <n v="8483432019"/>
    <s v="EJECUCIÓN"/>
    <x v="8"/>
    <s v="RS"/>
    <s v=""/>
    <m/>
    <m/>
    <s v="si"/>
  </r>
  <r>
    <n v="31"/>
    <n v="0"/>
    <s v="A"/>
    <x v="3"/>
    <x v="4"/>
    <s v="PROV. PALENA"/>
    <s v="Dirección de Vialidad"/>
    <s v="EJECUCION"/>
    <n v="30342724"/>
    <s v="30342724-EJECUCION"/>
    <s v="CONSERVACION CAMINO BASICO, RUTA W-609 ETAPA I (C33)"/>
    <n v="1419992000"/>
    <n v="1419773085"/>
    <n v="200000000"/>
    <n v="198808402"/>
    <n v="870473916"/>
    <n v="420964683"/>
    <n v="800000000"/>
    <n v="419992000"/>
    <n v="0"/>
    <n v="0"/>
    <n v="156499511"/>
    <n v="713974405"/>
    <n v="870473916"/>
    <n v="0"/>
    <n v="350490767"/>
    <s v="EJECUCIÓN"/>
    <x v="8"/>
    <s v="RS*"/>
    <s v="si"/>
    <m/>
    <n v="2015"/>
    <s v="si"/>
  </r>
  <r>
    <n v="31"/>
    <n v="0"/>
    <s v="A"/>
    <x v="3"/>
    <x v="4"/>
    <s v="PROV. PALENA"/>
    <s v="Seremi de Vivienda y Urbanismo"/>
    <s v="EJECUCION"/>
    <n v="30350774"/>
    <s v="30350774-EJECUCION"/>
    <s v="MEJORAMIENTO DE DIVERSAS CALLES DE LA PROVINCIA PALENA"/>
    <n v="2758233000"/>
    <n v="2634340014"/>
    <n v="2062162691"/>
    <n v="2215804231"/>
    <n v="418535783"/>
    <n v="0"/>
    <n v="696070309"/>
    <n v="0"/>
    <n v="0"/>
    <n v="60000000"/>
    <n v="0"/>
    <n v="73535783"/>
    <n v="133535783"/>
    <n v="285000000"/>
    <n v="0"/>
    <s v="EJECUCIÓN"/>
    <x v="8"/>
    <s v="RS"/>
    <s v="si"/>
    <s v="RS"/>
    <s v="'14/01/2016"/>
    <s v="si"/>
  </r>
  <r>
    <n v="31"/>
    <n v="0"/>
    <s v="A"/>
    <x v="3"/>
    <x v="4"/>
    <s v="PROV. PALENA"/>
    <s v="Dirección de Vialidad"/>
    <s v="EJECUCION"/>
    <n v="30342727"/>
    <s v="30342727-EJECUCION"/>
    <s v="CONSERVACION PERIODICA CAMINO BASICO SANTA BARBARA-CHANA, ROL W-807 ( AERODROMO)"/>
    <n v="1771178000"/>
    <n v="1695529000"/>
    <n v="201000000"/>
    <n v="1000000"/>
    <n v="1694529000"/>
    <n v="0"/>
    <n v="1570178000"/>
    <n v="0"/>
    <n v="0"/>
    <n v="0"/>
    <n v="0"/>
    <n v="268946697"/>
    <n v="268946697"/>
    <n v="1425582303"/>
    <n v="0"/>
    <s v="EJECUCIÓN"/>
    <x v="8"/>
    <s v="RS*"/>
    <s v=""/>
    <m/>
    <n v="2015"/>
    <s v="si"/>
  </r>
  <r>
    <n v="33"/>
    <n v="0"/>
    <s v="A"/>
    <x v="5"/>
    <x v="4"/>
    <s v="PROV. PALENA"/>
    <s v="Servicio de Cooperación Técnica"/>
    <s v="EJECUCION"/>
    <n v="30342023"/>
    <s v="30342023-EJECUCION"/>
    <s v="CAPACITACION APOYO EMPRENDEDORES CENTRO DESARROLLO NEGOCIOS CHAITEN"/>
    <n v="189705000"/>
    <n v="189705000"/>
    <n v="139556750"/>
    <n v="92130750"/>
    <n v="97574250"/>
    <n v="0"/>
    <n v="50148250"/>
    <n v="0"/>
    <n v="0"/>
    <n v="0"/>
    <n v="45047905"/>
    <n v="0"/>
    <n v="45047905"/>
    <n v="52526345"/>
    <n v="0"/>
    <s v="EJECUCIÓN"/>
    <x v="8"/>
    <s v="RS**"/>
    <s v=""/>
    <m/>
    <m/>
    <s v="si"/>
  </r>
  <r>
    <n v="33"/>
    <n v="0"/>
    <s v="A"/>
    <x v="10"/>
    <x v="4"/>
    <s v="PROV. PALENA"/>
    <s v="Gobierno Regional"/>
    <s v="EJECUCION"/>
    <n v="30398531"/>
    <s v="30398531-EJECUCION"/>
    <s v="TRANSFERENCIA CAPITAL SEMILLA PARA POTENCIAR LOS SEIS EJES PRODUCTIVOS A DE LA PROVINCIA DE PALENA"/>
    <n v="600000000"/>
    <n v="600000000"/>
    <n v="150000000"/>
    <n v="150000000"/>
    <n v="154500000"/>
    <n v="295500000"/>
    <n v="154500000"/>
    <n v="295500000"/>
    <n v="0"/>
    <n v="0"/>
    <n v="0"/>
    <n v="0"/>
    <n v="0"/>
    <n v="154500000"/>
    <n v="295500000"/>
    <s v="EJECUCIÓN"/>
    <x v="8"/>
    <s v="RS**"/>
    <s v="si"/>
    <m/>
    <m/>
    <s v="si"/>
  </r>
  <r>
    <n v="33"/>
    <n v="0"/>
    <s v="A"/>
    <x v="12"/>
    <x v="4"/>
    <s v="PROV. PALENA"/>
    <s v="Seremi de Agricultura"/>
    <s v="EJECUCION"/>
    <n v="30326872"/>
    <s v="30326872-EJECUCION"/>
    <s v="TRANSFERENCIA Y ADOPCION DESARROLLO CAPITAL HUMANO PARA LA AGRICULTURA FAMILIAR CAMPESINA"/>
    <n v="60000000"/>
    <n v="60000000"/>
    <n v="30000000"/>
    <n v="15000000"/>
    <n v="45000000"/>
    <n v="0"/>
    <n v="30000000"/>
    <n v="0"/>
    <n v="0"/>
    <n v="15000000"/>
    <n v="0"/>
    <n v="0"/>
    <n v="15000000"/>
    <n v="30000000"/>
    <n v="0"/>
    <s v="EJECUCIÓN"/>
    <x v="8"/>
    <s v="RS**"/>
    <s v=""/>
    <m/>
    <m/>
    <s v="si"/>
  </r>
  <r>
    <n v="33"/>
    <n v="0"/>
    <s v="A"/>
    <x v="5"/>
    <x v="4"/>
    <s v="PROV. PALENA"/>
    <s v="Servicio Nacional de Turismo"/>
    <s v="EJECUCION"/>
    <n v="30337226"/>
    <s v="30337226-EJECUCION"/>
    <s v="TRANSFERENCIA DESARROLLO DEL T.I.E. EN TERRITORIO PATAGONIA VERDE "/>
    <n v="1275000000"/>
    <n v="1275000000"/>
    <n v="468750000"/>
    <n v="189004104"/>
    <n v="328313000"/>
    <n v="757682896"/>
    <n v="328313000"/>
    <n v="477937000"/>
    <n v="0"/>
    <n v="0"/>
    <n v="114291123"/>
    <n v="86956070"/>
    <n v="201247193"/>
    <n v="127065807"/>
    <n v="757682896"/>
    <s v="EJECUCIÓN"/>
    <x v="8"/>
    <s v="RS**"/>
    <s v=""/>
    <m/>
    <m/>
    <s v="si"/>
  </r>
  <r>
    <n v="33"/>
    <n v="0"/>
    <s v="A"/>
    <x v="12"/>
    <x v="4"/>
    <s v="PROV. PALENA"/>
    <s v="Instituto de Desarrollo Agropecuario"/>
    <s v="EJECUCION"/>
    <n v="30341233"/>
    <s v="30341233-EJECUCION"/>
    <s v="OBRAS MENORES DE RIEGO Y SUMINISTRO DE AGUA AFC"/>
    <n v="769600000"/>
    <n v="769600000"/>
    <n v="117550000"/>
    <n v="100000000"/>
    <n v="309000000"/>
    <n v="360600000"/>
    <n v="309000000"/>
    <n v="343050000"/>
    <n v="0"/>
    <n v="0"/>
    <n v="0"/>
    <n v="0"/>
    <n v="0"/>
    <n v="309000000"/>
    <n v="360600000"/>
    <s v="EJECUCIÓN"/>
    <x v="8"/>
    <s v="RS**"/>
    <s v="si"/>
    <m/>
    <m/>
    <m/>
  </r>
  <r>
    <n v="33"/>
    <n v="0"/>
    <s v="A"/>
    <x v="12"/>
    <x v="4"/>
    <s v="PROV. PALENA"/>
    <s v="Instituto de Desarrollo Agropecuario"/>
    <s v="EJECUCION"/>
    <n v="30341275"/>
    <s v="30341275-EJECUCION"/>
    <s v="TRANSFERENCIA PROGRAMA DE REGULARIZACION DE DERECHOS DE APROVECHAMIENTO DE AGUA EN PEQUEÑOS AGRICULTORES"/>
    <n v="203000000"/>
    <n v="203000000"/>
    <n v="40050000"/>
    <n v="33500000"/>
    <n v="50985000"/>
    <n v="118515000"/>
    <n v="50985000"/>
    <n v="111965000"/>
    <n v="0"/>
    <n v="0"/>
    <n v="0"/>
    <n v="0"/>
    <n v="0"/>
    <n v="50985000"/>
    <n v="118515000"/>
    <s v="EJECUCIÓN"/>
    <x v="8"/>
    <s v="RS**"/>
    <s v=""/>
    <m/>
    <m/>
    <s v="si"/>
  </r>
  <r>
    <n v="33"/>
    <n v="0"/>
    <s v="A"/>
    <x v="5"/>
    <x v="4"/>
    <s v="PROV. PALENA"/>
    <s v="Instituto de Desarrollo Agropecuario"/>
    <s v="EJECUCION"/>
    <n v="30341323"/>
    <s v="30341323-EJECUCION"/>
    <s v="TRANSFERENCIA FORTALECIMIENTO Y COMPETITIVIDAD  DE LA ARTESANIA "/>
    <n v="190000000"/>
    <n v="190000000"/>
    <n v="46050000"/>
    <n v="43500000"/>
    <n v="50470000"/>
    <n v="96030000"/>
    <n v="50470000"/>
    <n v="93480000"/>
    <n v="0"/>
    <n v="0"/>
    <n v="0"/>
    <n v="0"/>
    <n v="0"/>
    <n v="50470000"/>
    <n v="96030000"/>
    <s v="EJECUCIÓN"/>
    <x v="8"/>
    <s v="RS**"/>
    <s v=""/>
    <m/>
    <m/>
    <s v="si"/>
  </r>
  <r>
    <n v="33"/>
    <n v="0"/>
    <s v="P"/>
    <x v="5"/>
    <x v="4"/>
    <s v="PROV. PALENA"/>
    <s v="Instituto de Desarrollo Agropecuario"/>
    <s v="EJECUCION"/>
    <n v="30341325"/>
    <s v="30341325-EJECUCION"/>
    <s v="TRANSFERENCIA Y ASESORIA  TECNICA EN TURISMO RURAL II ETAPA"/>
    <n v="355000000"/>
    <n v="355000000"/>
    <n v="2550000"/>
    <n v="0"/>
    <n v="90125000"/>
    <n v="264875000"/>
    <n v="90125000"/>
    <n v="262325000"/>
    <n v="0"/>
    <n v="2504828"/>
    <n v="0"/>
    <n v="0"/>
    <n v="2504828"/>
    <n v="87620172"/>
    <n v="264875000"/>
    <s v="EJECUCIÓN"/>
    <x v="8"/>
    <s v="RS**"/>
    <s v=""/>
    <m/>
    <m/>
    <s v="si"/>
  </r>
  <r>
    <n v="33"/>
    <n v="0"/>
    <s v="A"/>
    <x v="12"/>
    <x v="4"/>
    <s v="PROV. PALENA"/>
    <s v="Instituto de Desarrollo Agropecuario"/>
    <s v="EJECUCION"/>
    <n v="30341329"/>
    <s v="30341329-EJECUCION"/>
    <s v="TRANSFERENCIA ASESORIA ESPECIALIZADA CONSOLIDACION TENENCIA DE TIERRA EN AFC"/>
    <n v="309000000"/>
    <n v="309000000"/>
    <n v="70796750"/>
    <n v="42681639"/>
    <n v="93398000"/>
    <n v="172920361"/>
    <n v="93398000"/>
    <n v="144805250"/>
    <n v="0"/>
    <n v="0"/>
    <n v="0"/>
    <n v="0"/>
    <n v="0"/>
    <n v="93398000"/>
    <n v="172920361"/>
    <s v="EJECUCIÓN"/>
    <x v="8"/>
    <s v="RS**"/>
    <s v=""/>
    <m/>
    <m/>
    <s v="si"/>
  </r>
  <r>
    <n v="33"/>
    <n v="0"/>
    <s v="A"/>
    <x v="10"/>
    <x v="4"/>
    <s v="PROV. PALENA"/>
    <s v="Corporación de Fomento de la Producción"/>
    <s v="EJECUCION"/>
    <n v="30341732"/>
    <s v="30341732-EJECUCION"/>
    <s v="TRANSFERENCIA FORTALECER LA PESCA ARTESANAL CHAITEN, HUALAIHUE Y COCHAMO"/>
    <n v="378000000"/>
    <n v="378000000"/>
    <n v="191500000"/>
    <n v="191500000"/>
    <n v="96048000"/>
    <n v="90452000"/>
    <n v="96048000"/>
    <n v="90452000"/>
    <n v="0"/>
    <n v="0"/>
    <n v="0"/>
    <n v="0"/>
    <n v="0"/>
    <n v="96048000"/>
    <n v="90452000"/>
    <s v="EJECUCIÓN"/>
    <x v="8"/>
    <s v="RS**"/>
    <s v=""/>
    <m/>
    <m/>
    <s v="si"/>
  </r>
  <r>
    <n v="33"/>
    <n v="0"/>
    <s v="A"/>
    <x v="12"/>
    <x v="4"/>
    <s v="PROV. PALENA"/>
    <s v="Corporación de Fomento de la Producción"/>
    <s v="EJECUCION"/>
    <n v="30342022"/>
    <s v="30342022-EJECUCION"/>
    <s v="TRANSFERENCIA PDT PECUARIO BOVINO Y AGRO INDUSTRIAL TPV"/>
    <n v="198000000"/>
    <n v="198000000"/>
    <n v="100250000"/>
    <n v="97750000"/>
    <n v="48875000"/>
    <n v="51375000"/>
    <n v="48875000"/>
    <n v="48875000"/>
    <n v="0"/>
    <n v="0"/>
    <n v="0"/>
    <n v="0"/>
    <n v="0"/>
    <n v="48875000"/>
    <n v="51375000"/>
    <s v="EJECUCIÓN"/>
    <x v="8"/>
    <s v="RS**"/>
    <s v=""/>
    <m/>
    <m/>
    <s v="si"/>
  </r>
  <r>
    <n v="33"/>
    <n v="0"/>
    <s v="A"/>
    <x v="5"/>
    <x v="4"/>
    <s v="PROV. PALENA"/>
    <s v="Corporación de Fomento de la Producción"/>
    <s v="EJECUCION"/>
    <n v="30342073"/>
    <s v="30342073-EJECUCION"/>
    <s v="TRANSFERENCIA DESARROLLO SUSTENTABLE DESTINO TURISTICO PATAGONIA VERDE"/>
    <n v="960000000"/>
    <n v="960000000"/>
    <n v="243750000"/>
    <n v="238750000"/>
    <n v="238750000"/>
    <n v="482500000"/>
    <n v="238750000"/>
    <n v="477500000"/>
    <n v="0"/>
    <n v="0"/>
    <n v="0"/>
    <n v="0"/>
    <n v="0"/>
    <n v="238750000"/>
    <n v="482500000"/>
    <s v="EJECUCIÓN"/>
    <x v="8"/>
    <s v="RS**"/>
    <s v=""/>
    <m/>
    <m/>
    <s v="si"/>
  </r>
  <r>
    <n v="33"/>
    <n v="0"/>
    <s v="A"/>
    <x v="5"/>
    <x v="4"/>
    <s v="PROV. PALENA"/>
    <s v="Gobierno Regional"/>
    <s v="EJECUCION"/>
    <n v="30345125"/>
    <s v="30345125-EJECUCION"/>
    <s v="TRANSFERENCIA FORTALECIMIENTO MICRO Y PEQUEÑA EMPRESA PATAGONIA VERDE"/>
    <n v="1060000000"/>
    <n v="1060000000"/>
    <n v="530000000"/>
    <n v="265000000"/>
    <n v="265000000"/>
    <n v="530000000"/>
    <n v="265000000"/>
    <n v="265000000"/>
    <n v="0"/>
    <n v="0"/>
    <n v="249600241"/>
    <n v="0"/>
    <n v="249600241"/>
    <n v="15399759"/>
    <n v="530000000"/>
    <s v="EJECUCIÓN"/>
    <x v="8"/>
    <s v="RS**"/>
    <s v=""/>
    <m/>
    <m/>
    <s v="si"/>
  </r>
  <r>
    <m/>
    <m/>
    <m/>
    <x v="0"/>
    <x v="0"/>
    <m/>
    <m/>
    <m/>
    <m/>
    <m/>
    <s v="TOTAL INICIATIVAS DE ARRASTRE"/>
    <n v="40818034859"/>
    <n v="46065990930"/>
    <n v="14758448683"/>
    <n v="17616955773"/>
    <n v="14116199953"/>
    <n v="14403309120"/>
    <n v="14217722457"/>
    <n v="13269144719"/>
    <n v="0"/>
    <n v="328635454"/>
    <n v="971803888"/>
    <n v="1940467290"/>
    <n v="3240906632"/>
    <n v="10875293321"/>
    <n v="14332835204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4"/>
    <n v="0"/>
    <s v="A"/>
    <x v="7"/>
    <x v="4"/>
    <s v="PROV. PALENA"/>
    <s v="Gobierno Regional"/>
    <s v="EJECUCION"/>
    <n v="30322174"/>
    <s v="30322174-EJECUCION"/>
    <s v="SUBSIDIO A LA OPERACION SISTEMA PRIVADO DE GENERACION ISLAS DESERTORES"/>
    <n v="180000000"/>
    <n v="608375857.02083933"/>
    <n v="0"/>
    <n v="359788359"/>
    <n v="248587498.02083933"/>
    <n v="0"/>
    <n v="180000000"/>
    <n v="0"/>
    <n v="0"/>
    <n v="0"/>
    <n v="27645263"/>
    <n v="13244780"/>
    <n v="40890043"/>
    <n v="207697455.02083933"/>
    <n v="0"/>
    <s v="EJECUCIÓN"/>
    <x v="1"/>
    <s v="RS***"/>
    <m/>
    <m/>
    <m/>
    <s v="si"/>
  </r>
  <r>
    <n v="29"/>
    <n v="0"/>
    <s v="P"/>
    <x v="3"/>
    <x v="4"/>
    <s v="PROV. PALENA"/>
    <s v="Dirección de Vialidad"/>
    <s v="EJECUCION"/>
    <n v="30323022"/>
    <s v="30323022-EJECUCION"/>
    <s v="ADQUISICION PUENTES MECANO PARA LA PROVINCIA DE PALENA"/>
    <n v="2290000000"/>
    <n v="2290000000"/>
    <n v="0"/>
    <n v="0"/>
    <n v="1500000000"/>
    <n v="790000000"/>
    <n v="1500000000"/>
    <n v="790000000"/>
    <n v="0"/>
    <n v="0"/>
    <n v="1497270541"/>
    <n v="0"/>
    <n v="1497270541"/>
    <n v="2729459"/>
    <n v="790000000"/>
    <s v="ARI"/>
    <x v="8"/>
    <s v="RS*"/>
    <s v=""/>
    <m/>
    <n v="2015"/>
    <s v="si"/>
  </r>
  <r>
    <n v="24"/>
    <n v="0"/>
    <s v="P"/>
    <x v="7"/>
    <x v="4"/>
    <s v="PROV. PALENA"/>
    <s v="Gobierno Regional"/>
    <s v="EJECUCION"/>
    <s v="S/C"/>
    <s v="S/C-EJECUCION"/>
    <s v="SUBSIDIO A LA OPERACION SISTEMA PRIVADO DE GENERACION ISLAS AYACARA"/>
    <n v="145000000"/>
    <n v="145000000"/>
    <n v="0"/>
    <n v="0"/>
    <n v="145000000"/>
    <n v="0"/>
    <n v="145000000"/>
    <n v="0"/>
    <n v="0"/>
    <n v="0"/>
    <n v="0"/>
    <n v="0"/>
    <n v="0"/>
    <n v="145000000"/>
    <n v="0"/>
    <s v="REQUERIMIENTO"/>
    <x v="1"/>
    <s v="RS***"/>
    <m/>
    <m/>
    <m/>
    <m/>
  </r>
  <r>
    <n v="29"/>
    <n v="0"/>
    <s v="P"/>
    <x v="2"/>
    <x v="4"/>
    <s v="PROV. PALENA"/>
    <s v="Servicio de Salud Reloncavi"/>
    <s v="EJECUCION"/>
    <n v="30428989"/>
    <s v="30428989-EJECUCION"/>
    <s v="ADQUISICION EQUIPAMIENTO HOSPITALES DE PALENA 2 ETAPA"/>
    <n v="506026000"/>
    <n v="506026000"/>
    <n v="0"/>
    <n v="0"/>
    <n v="506026000"/>
    <n v="0"/>
    <n v="506026000"/>
    <n v="0"/>
    <n v="0"/>
    <n v="0"/>
    <n v="0"/>
    <n v="0"/>
    <n v="0"/>
    <n v="506026000"/>
    <n v="0"/>
    <s v="ARI"/>
    <x v="1"/>
    <s v="RS"/>
    <s v="si"/>
    <m/>
    <m/>
    <m/>
  </r>
  <r>
    <n v="31"/>
    <n v="0"/>
    <s v="P"/>
    <x v="8"/>
    <x v="4"/>
    <s v="PROV. PALENA"/>
    <s v="Dirección de Arquitectura"/>
    <s v="EJECUCION"/>
    <n v="30342276"/>
    <s v="30342276-EJECUCION"/>
    <s v="CONSERVACIÓN DE CASAS Y SITIOS FISCALES DE CHAITÉN URBANO"/>
    <n v="551663000"/>
    <n v="551663000"/>
    <n v="0"/>
    <n v="0"/>
    <n v="551663000"/>
    <n v="0"/>
    <n v="551663000"/>
    <n v="0"/>
    <n v="0"/>
    <n v="0"/>
    <n v="0"/>
    <n v="0"/>
    <n v="0"/>
    <n v="551663000"/>
    <n v="0"/>
    <s v="ARI"/>
    <x v="1"/>
    <s v="RS*"/>
    <s v=""/>
    <m/>
    <s v="2.654/19-05-2016"/>
    <s v="si"/>
  </r>
  <r>
    <n v="33"/>
    <n v="0"/>
    <s v="P"/>
    <x v="8"/>
    <x v="4"/>
    <s v="PROV. PALENA"/>
    <s v="Seremi Bienes Nacionales"/>
    <s v="EJECUCION"/>
    <n v="30426980"/>
    <s v="30426980-EJECUCION"/>
    <s v="SANEAMIENTO DE LA TENENCIA IRREGULAR DE LA PROPIEDAD PATAGONIA VERDE"/>
    <n v="500000000"/>
    <n v="500000000"/>
    <n v="0"/>
    <n v="0"/>
    <n v="100000000"/>
    <n v="400000000"/>
    <n v="100000000"/>
    <n v="400000000"/>
    <n v="0"/>
    <n v="0"/>
    <n v="0"/>
    <n v="0"/>
    <n v="0"/>
    <n v="100000000"/>
    <n v="400000000"/>
    <s v="REQUERIMIENTO"/>
    <x v="1"/>
    <s v="RS"/>
    <s v="si"/>
    <m/>
    <m/>
    <m/>
  </r>
  <r>
    <n v="29"/>
    <n v="0"/>
    <s v="P"/>
    <x v="8"/>
    <x v="4"/>
    <s v="PROV. PALENA"/>
    <s v="Seremi Bienes Nacionales"/>
    <s v="EJECUCION"/>
    <n v="30398377"/>
    <s v="30398377-EJECUCION"/>
    <s v="ADQUISICIÓN EQUIPOS GPS BIENES NACIONALES PALENA"/>
    <n v="33689000"/>
    <n v="33689000"/>
    <n v="0"/>
    <n v="0"/>
    <n v="33689000"/>
    <n v="0"/>
    <n v="33689000"/>
    <n v="0"/>
    <n v="0"/>
    <n v="0"/>
    <n v="0"/>
    <n v="0"/>
    <n v="0"/>
    <n v="33689000"/>
    <n v="0"/>
    <s v="ARI"/>
    <x v="1"/>
    <s v="RS*"/>
    <s v="si"/>
    <m/>
    <s v="48/05-01-2016"/>
    <m/>
  </r>
  <r>
    <n v="24"/>
    <n v="0"/>
    <s v="P"/>
    <x v="1"/>
    <x v="4"/>
    <s v="PROV. PALENA"/>
    <s v="Gobierno Regional"/>
    <s v="EJECUCION"/>
    <s v="24.01.001"/>
    <s v="24.01.001-EJECUCION"/>
    <s v="6% CULTURA"/>
    <n v="210000000"/>
    <n v="210000000"/>
    <n v="0"/>
    <n v="0"/>
    <n v="210000000"/>
    <n v="0"/>
    <n v="210000000"/>
    <n v="0"/>
    <n v="0"/>
    <n v="0"/>
    <n v="0"/>
    <n v="0"/>
    <n v="0"/>
    <n v="210000000"/>
    <n v="0"/>
    <s v="ARI"/>
    <x v="1"/>
    <s v="RS**"/>
    <s v=""/>
    <m/>
    <m/>
    <m/>
  </r>
  <r>
    <n v="24"/>
    <n v="0"/>
    <s v="P"/>
    <x v="9"/>
    <x v="4"/>
    <s v="PROV. PALENA"/>
    <s v="Gobierno Regional"/>
    <s v="EJECUCION"/>
    <s v="24.01.003"/>
    <s v="24.01.003-EJECUCION"/>
    <s v="6% DEPORTE"/>
    <n v="210000000"/>
    <n v="210000000"/>
    <n v="0"/>
    <n v="0"/>
    <n v="210000000"/>
    <n v="0"/>
    <n v="210000000"/>
    <n v="0"/>
    <n v="0"/>
    <n v="0"/>
    <n v="0"/>
    <n v="0"/>
    <n v="0"/>
    <n v="210000000"/>
    <n v="0"/>
    <s v="ARI"/>
    <x v="1"/>
    <s v="RS**"/>
    <s v=""/>
    <m/>
    <m/>
    <m/>
  </r>
  <r>
    <n v="24"/>
    <n v="0"/>
    <s v="P"/>
    <x v="8"/>
    <x v="4"/>
    <s v="PROV. PALENA"/>
    <s v="Gobierno Regional"/>
    <s v="EJECUCION"/>
    <s v="24.01.005"/>
    <s v="24.01.005-EJECUCION"/>
    <s v="6% COMUNIDAD ACTIVA"/>
    <n v="210000000"/>
    <n v="210000000"/>
    <n v="0"/>
    <n v="0"/>
    <n v="210000000"/>
    <n v="0"/>
    <n v="210000000"/>
    <n v="0"/>
    <n v="0"/>
    <n v="0"/>
    <n v="0"/>
    <n v="0"/>
    <n v="0"/>
    <n v="210000000"/>
    <n v="0"/>
    <s v="ARI"/>
    <x v="1"/>
    <s v="RS**"/>
    <s v=""/>
    <m/>
    <m/>
    <m/>
  </r>
  <r>
    <n v="33"/>
    <n v="0"/>
    <s v="P"/>
    <x v="8"/>
    <x v="4"/>
    <s v="PROV. PALENA"/>
    <s v="Gobierno Regional"/>
    <s v="EJECUCION"/>
    <s v="33.0125"/>
    <s v="33.0125-EJECUCION"/>
    <s v="FONDO REGIONAL DE INCIATIVA LOCAL"/>
    <n v="1100000000"/>
    <n v="1100000000"/>
    <n v="0"/>
    <n v="0"/>
    <n v="1100000000"/>
    <n v="0"/>
    <n v="1100000000"/>
    <n v="0"/>
    <n v="0"/>
    <n v="0"/>
    <n v="86436842"/>
    <n v="48620915"/>
    <n v="135057757"/>
    <n v="964942243"/>
    <n v="0"/>
    <s v="ARI"/>
    <x v="1"/>
    <s v="RS**"/>
    <s v=""/>
    <m/>
    <m/>
    <m/>
  </r>
  <r>
    <m/>
    <m/>
    <m/>
    <x v="0"/>
    <x v="0"/>
    <m/>
    <m/>
    <m/>
    <m/>
    <m/>
    <s v="TOTAL DE INICIATIVAS PUESTA EN MARCHA"/>
    <n v="5936378000"/>
    <n v="6364753857.0208397"/>
    <n v="0"/>
    <n v="359788359"/>
    <n v="4814965498.0208397"/>
    <n v="1190000000"/>
    <n v="4746378000"/>
    <n v="1190000000"/>
    <n v="0"/>
    <n v="0"/>
    <n v="1611352646"/>
    <n v="61865695"/>
    <n v="1673218341"/>
    <n v="3141747157.0208392"/>
    <n v="119000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0"/>
    <s v="N"/>
    <x v="2"/>
    <x v="4"/>
    <s v="PROV. PALENA"/>
    <s v="Servicio de Salud Reloncavi"/>
    <s v="DISEÑO"/>
    <n v="30135200"/>
    <s v="30135200-DISEÑO"/>
    <s v="MEJORAMIENTO HOSPITAL DE PALENA"/>
    <n v="50167000"/>
    <n v="50167000"/>
    <n v="0"/>
    <n v="0"/>
    <n v="0"/>
    <n v="50167000"/>
    <n v="0"/>
    <n v="50167000"/>
    <n v="0"/>
    <n v="0"/>
    <n v="0"/>
    <n v="0"/>
    <n v="0"/>
    <n v="0"/>
    <n v="50167000"/>
    <s v="ARI"/>
    <x v="1"/>
    <s v="SR"/>
    <s v=""/>
    <m/>
    <m/>
    <m/>
  </r>
  <r>
    <n v="31"/>
    <n v="0"/>
    <s v="N"/>
    <x v="2"/>
    <x v="4"/>
    <s v="PROV. PALENA"/>
    <s v="Servicio de Salud Reloncavi"/>
    <s v="DISEÑO"/>
    <n v="30351932"/>
    <s v="30351932-DISEÑO"/>
    <s v="HABILITACION PROVISORIA DE UNIDADES CRITICAS, HOSPITAL DE CHAITEN"/>
    <n v="47900000"/>
    <n v="47900000"/>
    <n v="0"/>
    <n v="0"/>
    <n v="47900000"/>
    <n v="0"/>
    <n v="47900000"/>
    <n v="0"/>
    <n v="0"/>
    <n v="0"/>
    <n v="0"/>
    <n v="0"/>
    <n v="0"/>
    <n v="47900000"/>
    <n v="0"/>
    <s v="REQUERIMIENTO"/>
    <x v="1"/>
    <s v="RS"/>
    <s v=""/>
    <s v="RS"/>
    <s v="'29/04/2016"/>
    <m/>
  </r>
  <r>
    <n v="31"/>
    <n v="0"/>
    <s v="N"/>
    <x v="8"/>
    <x v="4"/>
    <s v="PROV. PALENA"/>
    <s v="Dirección de Arquitectura"/>
    <s v="DISEÑO"/>
    <n v="30136461"/>
    <s v="30136461-DISEÑO"/>
    <s v="REPOSICION EDIFICIO GOBERNACIÓN Y SERVICIOS PUBLICOS EN CHAITEN"/>
    <n v="168000000"/>
    <n v="168000000"/>
    <n v="0"/>
    <n v="0"/>
    <n v="100000000"/>
    <n v="68000000"/>
    <n v="50000000"/>
    <n v="118000000"/>
    <n v="0"/>
    <n v="0"/>
    <n v="0"/>
    <n v="0"/>
    <n v="0"/>
    <n v="100000000"/>
    <n v="68000000"/>
    <s v="ARI"/>
    <x v="1"/>
    <s v="FI"/>
    <s v=""/>
    <s v="FI"/>
    <s v="'08/02/2016"/>
    <m/>
  </r>
  <r>
    <n v="31"/>
    <n v="0"/>
    <s v="N"/>
    <x v="3"/>
    <x v="4"/>
    <s v="PROV. PALENA"/>
    <s v="Dirección de Vialidad"/>
    <s v="PREFACTIBILIDAD"/>
    <n v="30186523"/>
    <s v="30186523-PREFACTIBILIDAD"/>
    <s v="CONSTRUCCION CONEXION VIAL ISLA TALCAN ARCH. DESERTORES,CHAITEN"/>
    <n v="465000000"/>
    <n v="465000000"/>
    <n v="0"/>
    <n v="0"/>
    <n v="101500000"/>
    <n v="363500000"/>
    <n v="51500000"/>
    <n v="413500000"/>
    <n v="0"/>
    <n v="0"/>
    <n v="0"/>
    <n v="0"/>
    <n v="0"/>
    <n v="101500000"/>
    <n v="363500000"/>
    <s v="REQUERIMIENTO"/>
    <x v="1"/>
    <s v="SR"/>
    <m/>
    <m/>
    <m/>
    <m/>
  </r>
  <r>
    <n v="31"/>
    <n v="0"/>
    <s v="N"/>
    <x v="2"/>
    <x v="4"/>
    <s v="PROV. PALENA"/>
    <s v="Servicio de Salud Reloncavi"/>
    <s v="DISEÑO"/>
    <n v="30311722"/>
    <s v="30311722-DISEÑO"/>
    <s v="REPOSICIÓN POSTA SALUD RURAL AULEN"/>
    <n v="18079000"/>
    <n v="18079000"/>
    <n v="0"/>
    <n v="0"/>
    <n v="18079000"/>
    <n v="0"/>
    <n v="18079000"/>
    <n v="0"/>
    <n v="0"/>
    <n v="0"/>
    <n v="0"/>
    <n v="0"/>
    <n v="0"/>
    <n v="18079000"/>
    <n v="0"/>
    <s v="ARI"/>
    <x v="1"/>
    <s v="FI"/>
    <s v=""/>
    <m/>
    <m/>
    <m/>
  </r>
  <r>
    <n v="31"/>
    <m/>
    <s v="N"/>
    <x v="7"/>
    <x v="4"/>
    <s v="PROV. PALENA"/>
    <s v="Secretaría de Electricidad y Combustible"/>
    <s v="EJECUCION"/>
    <s v="S/C"/>
    <s v="S/C-EJECUCION"/>
    <s v="HABILITACION ELÉCTRICA CHAITÉN SECTOR SUR  "/>
    <n v="167000000"/>
    <n v="167000000"/>
    <n v="0"/>
    <n v="0"/>
    <n v="53408922"/>
    <n v="113591078"/>
    <n v="50000000"/>
    <n v="117000000"/>
    <n v="0"/>
    <n v="0"/>
    <n v="0"/>
    <n v="0"/>
    <n v="0"/>
    <n v="53408922"/>
    <n v="113591078"/>
    <s v="ARI"/>
    <x v="1"/>
    <s v="SR"/>
    <m/>
    <m/>
    <m/>
    <m/>
  </r>
  <r>
    <n v="31"/>
    <n v="0"/>
    <s v="N"/>
    <x v="3"/>
    <x v="4"/>
    <s v="PROV. PALENA"/>
    <s v="Dirección Obras Portuarias"/>
    <s v="EJECUCION"/>
    <n v="30447539"/>
    <s v="30447539-EJECUCION"/>
    <s v="DIAGNÓSTICO DIVERSOS SECTORES EN ISLAS DESERTORES"/>
    <n v="188129000"/>
    <n v="188129000"/>
    <n v="0"/>
    <n v="0"/>
    <n v="188129000"/>
    <n v="0"/>
    <n v="188129000"/>
    <n v="0"/>
    <n v="0"/>
    <n v="0"/>
    <n v="0"/>
    <n v="0"/>
    <n v="0"/>
    <n v="188129000"/>
    <n v="0"/>
    <s v="ARI"/>
    <x v="7"/>
    <s v="RS"/>
    <s v=""/>
    <s v="RS"/>
    <s v="'11/05/2016"/>
    <m/>
  </r>
  <r>
    <m/>
    <m/>
    <m/>
    <x v="0"/>
    <x v="0"/>
    <m/>
    <m/>
    <m/>
    <m/>
    <m/>
    <s v="TOTAL INICIATIVAS NUEVAS"/>
    <n v="1104275000"/>
    <n v="1104275000"/>
    <n v="0"/>
    <n v="0"/>
    <n v="509016922"/>
    <n v="595258078"/>
    <n v="405608000"/>
    <n v="698667000"/>
    <n v="0"/>
    <n v="0"/>
    <n v="0"/>
    <n v="0"/>
    <n v="0"/>
    <n v="509016922"/>
    <n v="595258078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PROVINICALES"/>
    <n v="47858687859"/>
    <n v="53535019787.020844"/>
    <n v="14758448683"/>
    <n v="17976744132"/>
    <n v="19440182373.02084"/>
    <n v="16188567198"/>
    <n v="19369708457"/>
    <n v="15157811719"/>
    <n v="0"/>
    <n v="328635454"/>
    <n v="2583156534"/>
    <n v="2002332985"/>
    <n v="4914124973"/>
    <n v="14526057400.02084"/>
    <n v="16118093282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PROVINCIA DE PALENA"/>
    <n v="57838726960"/>
    <n v="64982251395.020844"/>
    <n v="14953321683"/>
    <n v="21363484544"/>
    <n v="21895371874.02084"/>
    <n v="21417031761"/>
    <n v="22009223558"/>
    <n v="22303462719"/>
    <n v="0"/>
    <n v="328635454"/>
    <n v="2594880518"/>
    <n v="2010543813"/>
    <n v="4934059785"/>
    <n v="16961312089.02084"/>
    <n v="2172339497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REGIONALES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1"/>
    <n v="0"/>
    <s v="A"/>
    <x v="8"/>
    <x v="5"/>
    <s v="REGIONAL"/>
    <s v="Gobierno Regional"/>
    <s v="EJECUCION"/>
    <n v="30125599"/>
    <s v="30125599-EJECUCION"/>
    <s v="CONSERVACION DEPENDENCIAS GOBIERNO REGIONAL DE LOS LAGOS (C33)"/>
    <n v="988229000"/>
    <n v="879522297"/>
    <n v="308000000"/>
    <n v="300593762"/>
    <n v="578928535"/>
    <n v="0"/>
    <n v="680229000"/>
    <n v="0"/>
    <n v="0"/>
    <n v="211979448"/>
    <n v="0"/>
    <n v="188791974"/>
    <n v="400771422"/>
    <n v="178157113"/>
    <n v="0"/>
    <s v="EJECUCIÓN"/>
    <x v="1"/>
    <s v="RS*"/>
    <s v=""/>
    <m/>
    <n v="2015"/>
    <s v="si"/>
  </r>
  <r>
    <n v="33"/>
    <n v="0"/>
    <s v="A"/>
    <x v="3"/>
    <x v="5"/>
    <s v="REGIONAL"/>
    <s v="Seremi de Transportes"/>
    <s v="EJECUCION"/>
    <n v="30429222"/>
    <s v="30429222-EJECUCION"/>
    <s v="TRANSFERENCIA PROGRAMA RENOVACION FLOTA LOCOMOCION COLECTIVA"/>
    <n v="2204970000"/>
    <n v="2204970000"/>
    <n v="1470670000"/>
    <n v="668930000"/>
    <n v="836040000"/>
    <n v="700000000"/>
    <n v="734300000"/>
    <n v="0"/>
    <n v="0"/>
    <n v="0"/>
    <n v="0"/>
    <n v="0"/>
    <n v="0"/>
    <n v="836040000"/>
    <n v="700000000"/>
    <s v="EJECUCIÓN"/>
    <x v="1"/>
    <s v="RS**"/>
    <s v=""/>
    <m/>
    <m/>
    <s v="si"/>
  </r>
  <r>
    <m/>
    <m/>
    <m/>
    <x v="0"/>
    <x v="0"/>
    <m/>
    <m/>
    <m/>
    <m/>
    <m/>
    <s v="TOTAL INICIATIVAS DE ARRASTRE"/>
    <n v="3193199000"/>
    <n v="3084492297"/>
    <n v="1778670000"/>
    <n v="969523762"/>
    <n v="1414968535"/>
    <n v="700000000"/>
    <n v="1514529000"/>
    <n v="5045139859"/>
    <n v="0"/>
    <n v="211979448"/>
    <n v="0"/>
    <n v="188791974"/>
    <n v="400771422"/>
    <n v="1014197113"/>
    <n v="700000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29"/>
    <n v="0"/>
    <s v="P"/>
    <x v="8"/>
    <x v="5"/>
    <s v="REGIONAL"/>
    <s v="Gobierno Regional"/>
    <s v="EJECUCION"/>
    <n v="30415731"/>
    <s v="30415731-EJECUCION"/>
    <s v="EQUIPAMIENTO PLANTAS POTABILIZADORAS DE EMERGENCIA"/>
    <n v="669066000"/>
    <n v="669066000"/>
    <n v="0"/>
    <n v="0"/>
    <n v="100000000"/>
    <n v="569066000"/>
    <n v="100000000"/>
    <n v="569066000"/>
    <m/>
    <n v="0"/>
    <n v="0"/>
    <n v="0"/>
    <n v="0"/>
    <n v="100000000"/>
    <n v="569066000"/>
    <s v="REQUERIMIENTO"/>
    <x v="1"/>
    <s v="RS"/>
    <m/>
    <m/>
    <m/>
    <m/>
  </r>
  <r>
    <n v="31"/>
    <n v="0"/>
    <s v="P"/>
    <x v="8"/>
    <x v="5"/>
    <s v="REGIONAL"/>
    <s v="Gobierno Regional"/>
    <s v="ESTUDIO BÁSICO"/>
    <n v="30430874"/>
    <s v="30430874-ESTUDIO BÁSICO"/>
    <s v="ACTUALIZACION MODIFICACION Y REESTRUCTURACIÓN DE LA PROPUESTA PROT"/>
    <n v="384067000"/>
    <n v="384067000"/>
    <n v="0"/>
    <n v="0"/>
    <n v="150000000"/>
    <n v="234067000"/>
    <n v="150000000"/>
    <n v="234067000"/>
    <n v="0"/>
    <n v="0"/>
    <n v="0"/>
    <n v="0"/>
    <n v="0"/>
    <n v="150000000"/>
    <n v="234067000"/>
    <s v="ARI"/>
    <x v="1"/>
    <s v="RS*"/>
    <s v="si"/>
    <m/>
    <s v="MEMO 519/2016_15-09-2016"/>
    <m/>
  </r>
  <r>
    <n v="33"/>
    <n v="0"/>
    <s v="P"/>
    <x v="5"/>
    <x v="5"/>
    <s v="REGIONAL"/>
    <s v="Gobierno Regional"/>
    <s v="EJECUCION"/>
    <s v="S/C"/>
    <s v="S/C-EJECUCION"/>
    <s v="FONDO DE INNOVACION PARA LA COMPETITIVIDAD"/>
    <n v="1807158000"/>
    <n v="1807158000"/>
    <n v="0"/>
    <n v="0"/>
    <n v="1807158000"/>
    <n v="0"/>
    <n v="1807158000"/>
    <n v="0"/>
    <n v="0"/>
    <n v="0"/>
    <n v="0"/>
    <n v="0"/>
    <n v="0"/>
    <n v="1807158000"/>
    <n v="0"/>
    <s v="ARI"/>
    <x v="10"/>
    <s v="RS**"/>
    <s v=""/>
    <m/>
    <m/>
    <m/>
  </r>
  <r>
    <m/>
    <m/>
    <m/>
    <x v="0"/>
    <x v="0"/>
    <m/>
    <m/>
    <m/>
    <m/>
    <m/>
    <s v="TOTAL DE INICIATIVAS PUESTA EN MARCHA"/>
    <n v="2191225000"/>
    <n v="2860291000"/>
    <n v="0"/>
    <n v="0"/>
    <n v="2057158000"/>
    <n v="803133000"/>
    <n v="1957158000"/>
    <n v="234067000"/>
    <n v="0"/>
    <n v="0"/>
    <n v="0"/>
    <n v="0"/>
    <n v="0"/>
    <n v="2057158000"/>
    <n v="803133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1"/>
    <n v="0"/>
    <s v="N"/>
    <x v="8"/>
    <x v="5"/>
    <s v="REGIONAL"/>
    <s v="Gobierno Regional"/>
    <s v="EJECUCION"/>
    <n v="30460140"/>
    <s v="30460140-EJECUCION"/>
    <s v="CONSERVACION FACHADAS Y CIRCULACIONES CENTRO ADMINISTRATIVO REGIONAL (C33)"/>
    <n v="3000000000"/>
    <n v="3000000000"/>
    <n v="0"/>
    <n v="0"/>
    <n v="300000000"/>
    <n v="2700000000"/>
    <n v="300000000"/>
    <n v="2700000000"/>
    <n v="0"/>
    <n v="0"/>
    <n v="0"/>
    <n v="0"/>
    <n v="0"/>
    <n v="300000000"/>
    <n v="2700000000"/>
    <s v="REQUERIMIENTO"/>
    <x v="1"/>
    <s v="SR"/>
    <m/>
    <m/>
    <m/>
    <m/>
  </r>
  <r>
    <n v="31"/>
    <n v="1"/>
    <s v="N"/>
    <x v="3"/>
    <x v="5"/>
    <s v="REGIONAL"/>
    <s v="Gobernacion de Osorno"/>
    <s v="PREFACTIBILIDAD"/>
    <n v="30409780"/>
    <s v="30409780-PREFACTIBILIDAD"/>
    <s v="REPOSCIION COMPLEJOR FRONTERIZO CARDENAL SAMORE"/>
    <n v="435192000"/>
    <n v="435192000"/>
    <n v="0"/>
    <n v="0"/>
    <n v="200000000"/>
    <n v="235192000"/>
    <n v="200000000"/>
    <n v="235192000"/>
    <n v="0"/>
    <n v="0"/>
    <n v="0"/>
    <n v="0"/>
    <n v="0"/>
    <n v="200000000"/>
    <n v="235192000"/>
    <s v="REV"/>
    <x v="1"/>
    <s v="RS"/>
    <m/>
    <s v="RS"/>
    <s v="16/06/2016"/>
    <m/>
  </r>
  <r>
    <n v="31"/>
    <n v="0"/>
    <s v="N"/>
    <x v="8"/>
    <x v="5"/>
    <s v="REGIONAL"/>
    <s v="Gobierno Regional"/>
    <s v="EJECUCION"/>
    <n v="30126075"/>
    <s v="30126075-EJECUCION"/>
    <s v="MEJORAMIENTO INFRAESTRUCTURA PASO CARDENAL SAMORE (PATIO CAMIONES)"/>
    <n v="1749988000"/>
    <n v="1749988000"/>
    <n v="0"/>
    <n v="0"/>
    <n v="0"/>
    <n v="1749988000"/>
    <n v="0"/>
    <n v="1749988000"/>
    <m/>
    <n v="0"/>
    <n v="0"/>
    <n v="0"/>
    <n v="0"/>
    <n v="0"/>
    <n v="1749988000"/>
    <s v="EJECUCIÓN"/>
    <x v="1"/>
    <s v="RS"/>
    <m/>
    <m/>
    <m/>
    <m/>
  </r>
  <r>
    <n v="31"/>
    <n v="0"/>
    <s v="N"/>
    <x v="8"/>
    <x v="5"/>
    <s v="REGIONAL"/>
    <s v="Gobierno Regional"/>
    <s v="ESTUDIO BÁSICO"/>
    <n v="30469138"/>
    <s v="30469138-ESTUDIO BÁSICO"/>
    <s v="ESTRATEGIA REGIONAL DE MANEJO DE RESIDUOS SOLIDOS (DIAGNOSTICO)"/>
    <n v="95000000"/>
    <n v="95000000"/>
    <n v="0"/>
    <n v="0"/>
    <n v="49560465"/>
    <n v="45439535"/>
    <n v="50000000"/>
    <n v="45000000"/>
    <n v="0"/>
    <n v="0"/>
    <n v="0"/>
    <n v="0"/>
    <n v="0"/>
    <n v="49560465"/>
    <n v="45439535"/>
    <s v="ARI"/>
    <x v="1"/>
    <s v="SR"/>
    <s v=""/>
    <m/>
    <m/>
    <m/>
  </r>
  <r>
    <n v="31"/>
    <n v="0"/>
    <s v="N"/>
    <x v="8"/>
    <x v="5"/>
    <s v="REGIONAL"/>
    <s v="Dirección de Arquitectura"/>
    <s v="EJECUCION"/>
    <n v="30339322"/>
    <s v="30339322-EJECUCION"/>
    <s v="HABILITACION EDIFICIO EGAÑA 60 PTO MONTT"/>
    <n v="2534600000"/>
    <n v="2534600000"/>
    <n v="0"/>
    <n v="0"/>
    <n v="100000000"/>
    <n v="2434600000"/>
    <n v="100000000"/>
    <n v="2434600000"/>
    <n v="0"/>
    <n v="0"/>
    <n v="0"/>
    <n v="17172800"/>
    <n v="17172800"/>
    <n v="82827200"/>
    <n v="2434600000"/>
    <s v="ARI"/>
    <x v="1"/>
    <s v="SR"/>
    <m/>
    <m/>
    <m/>
    <m/>
  </r>
  <r>
    <m/>
    <m/>
    <m/>
    <x v="0"/>
    <x v="0"/>
    <m/>
    <m/>
    <m/>
    <m/>
    <m/>
    <s v="TOTAL INICIATIVAS NUEVAS"/>
    <n v="7814780000"/>
    <n v="7814780000"/>
    <n v="0"/>
    <n v="0"/>
    <n v="649560465"/>
    <n v="7165219535"/>
    <n v="650000000"/>
    <n v="7164780000"/>
    <n v="0"/>
    <n v="0"/>
    <n v="0"/>
    <n v="17172800"/>
    <n v="17172800"/>
    <n v="632387665"/>
    <n v="7165219535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INICIATIVAS DE CARACTER REGIONAL"/>
    <n v="13199204000"/>
    <n v="13759563297"/>
    <n v="5812096141"/>
    <n v="969523762"/>
    <n v="4121687000"/>
    <n v="8668352535"/>
    <n v="4121687000"/>
    <n v="12443986859"/>
    <n v="0"/>
    <n v="211979448"/>
    <n v="0"/>
    <n v="205964774"/>
    <n v="417944222"/>
    <n v="3703742778"/>
    <n v="8668352535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FOMENTO PRODUCTIV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DE ARRASTRE"/>
    <m/>
    <m/>
    <m/>
    <m/>
    <m/>
    <m/>
    <m/>
    <m/>
    <m/>
    <m/>
    <m/>
    <m/>
    <m/>
    <m/>
    <m/>
    <m/>
    <x v="0"/>
    <m/>
    <m/>
    <m/>
    <m/>
    <m/>
  </r>
  <r>
    <n v="33"/>
    <n v="0"/>
    <s v="A"/>
    <x v="5"/>
    <x v="6"/>
    <s v="FOMENTO"/>
    <s v="Servicio Nacional de la Mujer"/>
    <s v="EJECUCION"/>
    <n v="30126939"/>
    <s v="30126939-EJECUCION"/>
    <s v="FONDO DE APOYO A LA CREACION Y DESARROLLO DEL EMPRENDIMIENTO FEMENINO"/>
    <n v="800000000"/>
    <n v="802889436"/>
    <n v="586920000"/>
    <n v="583417436"/>
    <n v="100000000"/>
    <n v="119472000"/>
    <n v="100000000"/>
    <n v="113080000"/>
    <n v="0"/>
    <n v="0"/>
    <n v="0"/>
    <n v="0"/>
    <n v="0"/>
    <n v="100000000"/>
    <n v="119472000"/>
    <s v="EJECUCIÓN"/>
    <x v="1"/>
    <s v="RS**"/>
    <s v=""/>
    <m/>
    <m/>
    <s v="si"/>
  </r>
  <r>
    <n v="33"/>
    <n v="0"/>
    <s v="A"/>
    <x v="10"/>
    <x v="6"/>
    <s v="FOMENTO"/>
    <s v="Servicio de Cooperación Técnica"/>
    <s v="EJECUCION"/>
    <n v="30135459"/>
    <s v="30135459-EJECUCION"/>
    <s v="TRANSFERENCIA INVERSIÓN EN LA MIPE DEL MEJILLÓN CHILENO"/>
    <n v="800000000"/>
    <n v="807539000"/>
    <n v="548700000"/>
    <n v="548700000"/>
    <n v="150000000"/>
    <n v="108839000"/>
    <n v="150000000"/>
    <n v="101300000"/>
    <n v="0"/>
    <n v="0"/>
    <n v="28666099"/>
    <n v="0"/>
    <n v="28666099"/>
    <n v="121333901"/>
    <n v="108839000"/>
    <s v="EJECUCIÓN"/>
    <x v="1"/>
    <s v="RS**"/>
    <s v=""/>
    <m/>
    <m/>
    <s v="si"/>
  </r>
  <r>
    <n v="33"/>
    <n v="0"/>
    <s v="A"/>
    <x v="12"/>
    <x v="6"/>
    <s v="FOMENTO"/>
    <s v="Instituto de Desarrollo Agropecuario"/>
    <s v="EJECUCION"/>
    <n v="30136317"/>
    <s v="30136317-EJECUCION"/>
    <s v="CAPACITACION ASESORIA TECNICA EN TURISMO RURAL PARA PEQUEÑOS AGRICULTORES"/>
    <n v="191000000"/>
    <n v="191000000"/>
    <n v="47750000"/>
    <n v="47750000"/>
    <n v="80000000"/>
    <n v="63250000"/>
    <n v="80000000"/>
    <n v="63250000"/>
    <n v="0"/>
    <n v="0"/>
    <n v="0"/>
    <n v="0"/>
    <n v="0"/>
    <n v="80000000"/>
    <n v="63250000"/>
    <s v="EJECUCIÓN"/>
    <x v="1"/>
    <s v="RS**"/>
    <s v=""/>
    <m/>
    <m/>
    <s v="si"/>
  </r>
  <r>
    <n v="33"/>
    <n v="0"/>
    <s v="A"/>
    <x v="8"/>
    <x v="6"/>
    <s v="FOMENTO"/>
    <s v="Seremi de Medio Ambiente"/>
    <s v="EJECUCION"/>
    <n v="30136293"/>
    <s v="30136293-EJECUCION"/>
    <s v="PROG. IMPLEMENTACION DE BUENAS PRACTICAS AMBIENTALES"/>
    <n v="500000000"/>
    <n v="500000000"/>
    <n v="243360000"/>
    <n v="249111000"/>
    <n v="50000000"/>
    <n v="200889000"/>
    <n v="50000000"/>
    <n v="206640000"/>
    <n v="0"/>
    <n v="0"/>
    <n v="0"/>
    <n v="0"/>
    <n v="0"/>
    <n v="50000000"/>
    <n v="200889000"/>
    <s v="EJECUCIÓN"/>
    <x v="1"/>
    <s v="RS**"/>
    <s v=""/>
    <m/>
    <m/>
    <s v="si"/>
  </r>
  <r>
    <n v="33"/>
    <n v="0"/>
    <s v="A"/>
    <x v="12"/>
    <x v="6"/>
    <s v="FOMENTO"/>
    <s v="Instituto de Desarrollo Agropecuario"/>
    <s v="EJECUCION"/>
    <n v="30137060"/>
    <s v="30137060-EJECUCION"/>
    <s v="TRANSFERENCIA PROGRAMAS DE INVERSIONES PRODUCTIVAS EN FAMILIAS USUARIAS DE PROGRAMAS DE ASESORIA INDAP"/>
    <n v="2332740000"/>
    <n v="2332740000"/>
    <n v="833185000"/>
    <n v="787041682"/>
    <n v="100000000"/>
    <n v="1445698318"/>
    <n v="100000000"/>
    <n v="1399555000"/>
    <n v="0"/>
    <n v="0"/>
    <n v="0"/>
    <n v="0"/>
    <n v="0"/>
    <n v="100000000"/>
    <n v="1445698318"/>
    <s v="EJECUCIÓN"/>
    <x v="1"/>
    <s v="RS**"/>
    <s v=""/>
    <m/>
    <m/>
    <s v="si"/>
  </r>
  <r>
    <n v="33"/>
    <n v="0"/>
    <s v="A"/>
    <x v="12"/>
    <x v="6"/>
    <s v="FOMENTO"/>
    <s v="Seremi de Agricultura"/>
    <s v="EJECUCION"/>
    <n v="30325327"/>
    <s v="30325327-EJECUCION"/>
    <s v="TRANSFERENCIA DESARROLLO DE NEGOCIO ASOCIATIVO GANADERO EN AGRICULTURA FAMILIAR CAMPESINA"/>
    <n v="310000000"/>
    <n v="310000000"/>
    <n v="232500000"/>
    <n v="228218950"/>
    <n v="81781050"/>
    <n v="0"/>
    <n v="77500000"/>
    <n v="0"/>
    <n v="0"/>
    <n v="0"/>
    <n v="0"/>
    <n v="0"/>
    <n v="0"/>
    <n v="81781050"/>
    <n v="0"/>
    <s v="EJECUCIÓN"/>
    <x v="1"/>
    <s v="RS**"/>
    <s v=""/>
    <m/>
    <m/>
    <s v="si"/>
  </r>
  <r>
    <n v="33"/>
    <n v="0"/>
    <s v="A"/>
    <x v="5"/>
    <x v="6"/>
    <s v="FOMENTO"/>
    <s v="Servicio Nacional de Turismo"/>
    <s v="EJECUCION"/>
    <n v="30342025"/>
    <s v="30342025-EJECUCION"/>
    <s v="TRANSFERENCIA GESTIÓN DEL TERRITORIO TURÍSTICO, REGIÓN DE LOS LAGOS "/>
    <n v="700000000"/>
    <n v="286280796"/>
    <n v="70000000"/>
    <n v="69980796"/>
    <n v="100000000"/>
    <n v="116300000"/>
    <n v="100000000"/>
    <n v="530000000"/>
    <n v="0"/>
    <n v="0"/>
    <n v="0"/>
    <n v="0"/>
    <n v="0"/>
    <n v="100000000"/>
    <n v="116300000"/>
    <s v="EJECUCIÓN"/>
    <x v="1"/>
    <s v="RS**"/>
    <s v=""/>
    <m/>
    <m/>
    <s v="si"/>
  </r>
  <r>
    <n v="33"/>
    <n v="0"/>
    <s v="A"/>
    <x v="5"/>
    <x v="6"/>
    <s v="FOMENTO"/>
    <s v="Servicio de Cooperación Técnica"/>
    <s v="EJECUCION"/>
    <n v="30440729"/>
    <s v="30440729-EJECUCION"/>
    <s v="PROGRAMA APOYO INTEGRAL A LAS FERIAS LIBRES"/>
    <n v="320000000"/>
    <n v="320000000"/>
    <n v="100000000"/>
    <n v="72527237"/>
    <n v="160000000"/>
    <n v="87472763"/>
    <n v="160000000"/>
    <n v="60000000"/>
    <n v="0"/>
    <n v="0"/>
    <n v="0"/>
    <n v="0"/>
    <n v="0"/>
    <n v="160000000"/>
    <n v="87472763"/>
    <s v="EJECUCIÓN"/>
    <x v="1"/>
    <s v="RS**"/>
    <s v=""/>
    <m/>
    <m/>
    <m/>
  </r>
  <r>
    <n v="33"/>
    <m/>
    <s v="A"/>
    <x v="12"/>
    <x v="6"/>
    <s v="FOMENTO"/>
    <s v="Instituto de Desarrollo Agropecuario"/>
    <s v="EJECUCION"/>
    <n v="30132159"/>
    <s v="30132159-EJECUCION"/>
    <s v="TRANSFERENCIA FERTILIZACION DE PRADERAS Y APILAMIENTO DE MADERAS MUERTAS"/>
    <m/>
    <n v="706255000"/>
    <m/>
    <n v="636746827"/>
    <n v="69508173"/>
    <n v="0"/>
    <m/>
    <m/>
    <m/>
    <n v="0"/>
    <n v="0"/>
    <n v="0"/>
    <n v="0"/>
    <n v="69508173"/>
    <n v="0"/>
    <s v="EJECUCIÓN"/>
    <x v="1"/>
    <s v="RS"/>
    <m/>
    <m/>
    <m/>
    <m/>
  </r>
  <r>
    <n v="33"/>
    <m/>
    <s v="A"/>
    <x v="5"/>
    <x v="6"/>
    <s v="FOMENTO"/>
    <s v="Servicio Nacional de la Mujer"/>
    <s v="EJECUCION"/>
    <n v="30130362"/>
    <s v="30130362-EJECUCION"/>
    <s v="TRANSFERENCIA FONDO DE APOYO AL EMPRENDIMIENTO FEMENINO PARA LA REINSERCION SOCIAL Y LABORAL DE MUJERES PRIVADAS DE LIBERTAD"/>
    <m/>
    <n v="250000000"/>
    <m/>
    <n v="242774719"/>
    <n v="7225281"/>
    <n v="0"/>
    <m/>
    <m/>
    <m/>
    <n v="0"/>
    <n v="0"/>
    <n v="0"/>
    <n v="0"/>
    <n v="7225281"/>
    <n v="0"/>
    <s v="EJECUCIÓN"/>
    <x v="1"/>
    <s v="RS"/>
    <m/>
    <m/>
    <m/>
    <m/>
  </r>
  <r>
    <n v="33"/>
    <m/>
    <s v="A"/>
    <x v="5"/>
    <x v="6"/>
    <s v="FOMENTO"/>
    <s v="Servicio Nacional de Pesca"/>
    <s v="EJECUCION"/>
    <n v="30343727"/>
    <s v="30343727-EJECUCION"/>
    <s v="TRANSFERENCIA FORTALECIMENTO PESCA ARTESANAL DE CHAITEN"/>
    <m/>
    <n v="60000000"/>
    <m/>
    <n v="55500000"/>
    <n v="4500000"/>
    <n v="0"/>
    <m/>
    <m/>
    <m/>
    <n v="0"/>
    <n v="0"/>
    <n v="0"/>
    <n v="0"/>
    <n v="4500000"/>
    <n v="0"/>
    <s v="EJECUCIÓN"/>
    <x v="8"/>
    <s v="RS"/>
    <m/>
    <m/>
    <m/>
    <m/>
  </r>
  <r>
    <n v="33"/>
    <m/>
    <s v="A"/>
    <x v="5"/>
    <x v="6"/>
    <s v="FOMENTO"/>
    <s v="Servicio de Cooperación Técnica"/>
    <s v="EJECUCION"/>
    <n v="30464733"/>
    <s v="30464733-EJECUCION"/>
    <s v="TRANFERENCIA EMERGENCIA PRODUCTIVA FERIANTES Y COCINERIAS DEL MAR"/>
    <m/>
    <n v="503414000"/>
    <m/>
    <n v="491888375"/>
    <n v="11525625"/>
    <n v="0"/>
    <m/>
    <m/>
    <m/>
    <n v="0"/>
    <n v="0"/>
    <n v="0"/>
    <n v="0"/>
    <n v="11525625"/>
    <n v="0"/>
    <s v="EJECUCIÓN"/>
    <x v="1"/>
    <s v="RS"/>
    <m/>
    <m/>
    <m/>
    <m/>
  </r>
  <r>
    <n v="33"/>
    <m/>
    <s v="A"/>
    <x v="8"/>
    <x v="6"/>
    <s v="FOMENTO"/>
    <s v="Seremi de Bienes Nacionales"/>
    <s v="EJECUCION"/>
    <n v="30378428"/>
    <s v="30378428-EJECUCION"/>
    <s v="SANEAMIENTO ASESORIA LEGAL Y TECNICA PARA LA CONSOLIDACION DE LA TENENCIA IRREGULAR TERRITORIOS PMDT"/>
    <m/>
    <n v="563347000"/>
    <m/>
    <n v="35193401"/>
    <n v="328153599"/>
    <n v="200000000"/>
    <m/>
    <m/>
    <m/>
    <n v="0"/>
    <n v="0"/>
    <n v="0"/>
    <n v="0"/>
    <n v="328153599"/>
    <n v="200000000"/>
    <s v="EJECUCIÓN"/>
    <x v="1"/>
    <s v="RS"/>
    <m/>
    <m/>
    <m/>
    <m/>
  </r>
  <r>
    <n v="33"/>
    <n v="0"/>
    <s v="A"/>
    <x v="5"/>
    <x v="6"/>
    <s v="FOMENTO"/>
    <s v="Corporacion Nacional de Desarrollo indigena"/>
    <s v="EJECUCION"/>
    <n v="30363825"/>
    <s v="30363825-EJECUCION"/>
    <s v="TRANSFERENCIA APOYO A LA COMPETITIVIDAD PRODUCTORES MAPUCHES"/>
    <n v="1000000000"/>
    <n v="1000000000"/>
    <n v="125000000"/>
    <n v="125000000"/>
    <n v="200000000"/>
    <n v="675000000"/>
    <n v="200000000"/>
    <n v="675000000"/>
    <n v="0"/>
    <n v="0"/>
    <n v="0"/>
    <n v="0"/>
    <n v="0"/>
    <n v="200000000"/>
    <n v="675000000"/>
    <s v="EJECUCIÓN"/>
    <x v="1"/>
    <s v="RS**"/>
    <s v=""/>
    <m/>
    <m/>
    <s v="si"/>
  </r>
  <r>
    <n v="33"/>
    <n v="0"/>
    <s v="A"/>
    <x v="5"/>
    <x v="6"/>
    <s v="FOMENTO"/>
    <s v="Fondo de Solidaridad e Inversion Social"/>
    <s v="EJECUCION"/>
    <n v="30364279"/>
    <s v="30364279-EJECUCION"/>
    <s v="TRANSFERENCIA PROGRAMA  FOMENTO PRODUCTIVO ASOCIATIVO 2 REGION DE LOS LAGOS"/>
    <n v="1000000000"/>
    <n v="1007332301"/>
    <n v="500000000"/>
    <n v="492332301"/>
    <n v="515000000"/>
    <n v="0"/>
    <n v="500000000"/>
    <n v="0"/>
    <n v="0"/>
    <n v="0"/>
    <n v="0"/>
    <n v="0"/>
    <n v="0"/>
    <n v="515000000"/>
    <n v="0"/>
    <s v="EJECUCIÓN"/>
    <x v="1"/>
    <s v="RS**"/>
    <s v=""/>
    <m/>
    <m/>
    <s v="si"/>
  </r>
  <r>
    <n v="33"/>
    <n v="0"/>
    <s v="A"/>
    <x v="8"/>
    <x v="6"/>
    <s v="FOMENTO"/>
    <s v="Servicio Nacional de Capacitación y Empleo"/>
    <s v="EJECUCION"/>
    <n v="30405874"/>
    <s v="30405874-EJECUCION"/>
    <s v="CAPACITACION NUCLEOS GESTORES TERRITORIOS PIRDT"/>
    <n v="413277000"/>
    <n v="413277000"/>
    <n v="50000000"/>
    <n v="47040289"/>
    <n v="100000000"/>
    <n v="266236711"/>
    <n v="100000000"/>
    <n v="263277000"/>
    <n v="0"/>
    <n v="0"/>
    <n v="0"/>
    <n v="0"/>
    <n v="0"/>
    <n v="100000000"/>
    <n v="266236711"/>
    <s v="EJECUCIÓN"/>
    <x v="1"/>
    <s v="RS**"/>
    <s v=""/>
    <m/>
    <m/>
    <s v="si"/>
  </r>
  <r>
    <n v="33"/>
    <n v="0"/>
    <s v="A"/>
    <x v="12"/>
    <x v="6"/>
    <s v="FOMENTO"/>
    <s v="Seremi de Agricultura"/>
    <s v="EJECUCION"/>
    <n v="30434988"/>
    <s v="30434988-EJECUCION"/>
    <s v="TRANSFERENCIA PROGRAMA INTEGRAL DE RIEGO REGION DE LOS LAGOS"/>
    <n v="2000000000"/>
    <n v="2000000000"/>
    <n v="200000000"/>
    <n v="191993352"/>
    <n v="350000000"/>
    <n v="1458006648"/>
    <n v="350000000"/>
    <n v="1450000000"/>
    <n v="0"/>
    <n v="0"/>
    <n v="0"/>
    <n v="0"/>
    <n v="0"/>
    <n v="350000000"/>
    <n v="1458006648"/>
    <s v="EJECUCIÓN"/>
    <x v="1"/>
    <s v="RS**"/>
    <s v="si"/>
    <m/>
    <m/>
    <s v="si"/>
  </r>
  <r>
    <n v="33"/>
    <n v="0"/>
    <s v="A"/>
    <x v="10"/>
    <x v="6"/>
    <s v="FOMENTO"/>
    <s v="Subsecretaría de Pesca"/>
    <s v="EJECUCION"/>
    <n v="30343724"/>
    <s v="30343724-EJECUCION"/>
    <s v="PROGRAMA FOMENTO Y DESARROLLO PESCA ARTESANAL REGION DE LOS LAGOS 2014-2016"/>
    <n v="1260000000"/>
    <n v="1260000000"/>
    <n v="735000000"/>
    <n v="734535131"/>
    <n v="525464869"/>
    <n v="0"/>
    <n v="525000000"/>
    <n v="0"/>
    <n v="0"/>
    <n v="0"/>
    <n v="0"/>
    <n v="0"/>
    <n v="0"/>
    <n v="525464869"/>
    <n v="0"/>
    <s v="EJECUCIÓN"/>
    <x v="1"/>
    <s v="RS**"/>
    <s v=""/>
    <m/>
    <m/>
    <s v="si"/>
  </r>
  <r>
    <n v="33"/>
    <n v="0"/>
    <s v="A"/>
    <x v="10"/>
    <x v="6"/>
    <s v="FOMENTO"/>
    <s v="Servicio Nacional de Pesca"/>
    <s v="EJECUCION"/>
    <n v="30343724"/>
    <s v="30343724-EJECUCION"/>
    <s v="PROGRAMA FOMENTO Y DESARROLLO PESCA ARTESANAL REGION DE LOS LAGOS 2014-2016"/>
    <n v="900000000"/>
    <n v="900000000"/>
    <n v="450000000"/>
    <n v="364868700"/>
    <n v="535131300"/>
    <n v="0"/>
    <n v="450000000"/>
    <n v="0"/>
    <n v="0"/>
    <n v="0"/>
    <n v="0"/>
    <n v="0"/>
    <n v="0"/>
    <n v="535131300"/>
    <n v="0"/>
    <s v="EJECUCIÓN"/>
    <x v="1"/>
    <s v="RS**"/>
    <s v=""/>
    <m/>
    <m/>
    <s v="si"/>
  </r>
  <r>
    <m/>
    <m/>
    <m/>
    <x v="0"/>
    <x v="0"/>
    <m/>
    <m/>
    <m/>
    <m/>
    <m/>
    <s v="TOTAL INICIATIVAS DE ARRASTRE"/>
    <n v="12527017000"/>
    <n v="14214074533"/>
    <n v="4722415000"/>
    <n v="6004620196"/>
    <n v="3468289897"/>
    <n v="4741164440"/>
    <n v="3181756000"/>
    <n v="5596993000"/>
    <n v="0"/>
    <n v="0"/>
    <n v="28666099"/>
    <n v="0"/>
    <n v="28666099"/>
    <n v="3439623798"/>
    <n v="474116444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PUESTA EN MARCHA"/>
    <m/>
    <m/>
    <m/>
    <m/>
    <m/>
    <m/>
    <m/>
    <m/>
    <m/>
    <m/>
    <m/>
    <m/>
    <m/>
    <m/>
    <m/>
    <m/>
    <x v="0"/>
    <m/>
    <m/>
    <m/>
    <m/>
    <m/>
  </r>
  <r>
    <n v="33"/>
    <n v="0"/>
    <s v="P"/>
    <x v="8"/>
    <x v="6"/>
    <s v="FOMENTO"/>
    <s v="Instituto de Desarrollo Agropecuario"/>
    <s v="EJECUCION"/>
    <n v="30378424"/>
    <s v="30378424-EJECUCION"/>
    <s v="SANEAMIENTO ASESORIA LEGAL Y TECNICA PARA LA CONSOLIDACION DE LA TENENCIA IMPERFECTA DE TIERRA EN TERRITORIO PMDT"/>
    <n v="563347000"/>
    <n v="563347000"/>
    <n v="50000000"/>
    <n v="0"/>
    <n v="100000000"/>
    <n v="463347000"/>
    <n v="100000000"/>
    <n v="413347000"/>
    <n v="0"/>
    <n v="0"/>
    <n v="0"/>
    <n v="0"/>
    <n v="0"/>
    <n v="100000000"/>
    <n v="463347000"/>
    <s v="EJECUCIÓN"/>
    <x v="7"/>
    <s v="RS**"/>
    <s v=""/>
    <m/>
    <m/>
    <m/>
  </r>
  <r>
    <n v="33"/>
    <n v="0"/>
    <s v="P"/>
    <x v="10"/>
    <x v="6"/>
    <s v="FOMENTO"/>
    <s v="Servicio de Cooperación Técnica"/>
    <s v="EJECUCION"/>
    <n v="30349427"/>
    <s v="30349427-EJECUCION"/>
    <s v="TRANSFERENCIA MEJORAMIENTO DE LA PRODUCTIVIDAD EN ÁREAS DE MANEJO II"/>
    <n v="540800000"/>
    <n v="540800000"/>
    <n v="80000000"/>
    <n v="0"/>
    <n v="139256000"/>
    <n v="401544000"/>
    <n v="139256000"/>
    <n v="321544000"/>
    <n v="0"/>
    <n v="0"/>
    <n v="76841788"/>
    <n v="0"/>
    <n v="76841788"/>
    <n v="62414212"/>
    <n v="401544000"/>
    <s v="ARI"/>
    <x v="1"/>
    <s v="RS**"/>
    <s v=""/>
    <m/>
    <m/>
    <s v="si"/>
  </r>
  <r>
    <n v="33"/>
    <n v="0"/>
    <s v="P"/>
    <x v="8"/>
    <x v="6"/>
    <s v="FOMENTO"/>
    <s v="Servicio de Salud Reloncavi"/>
    <s v="EJECUCION"/>
    <n v="30315872"/>
    <s v="30315872-EJECUCION"/>
    <s v="PROGRAMA DE ESTERILIZACION Y DESPARASITACION EN LA COMUNA DE CHAITEN"/>
    <n v="50000000"/>
    <n v="50000000"/>
    <n v="0"/>
    <n v="0"/>
    <n v="50000000"/>
    <n v="0"/>
    <n v="50000000"/>
    <n v="0"/>
    <n v="0"/>
    <n v="0"/>
    <n v="0"/>
    <n v="0"/>
    <n v="0"/>
    <n v="50000000"/>
    <n v="0"/>
    <s v="ARI"/>
    <x v="1"/>
    <s v="RS"/>
    <s v="si"/>
    <m/>
    <m/>
    <m/>
  </r>
  <r>
    <m/>
    <m/>
    <m/>
    <x v="0"/>
    <x v="0"/>
    <m/>
    <m/>
    <m/>
    <m/>
    <m/>
    <s v="TOTAL DE INICIATIVAS PUESTA EN MARCHA"/>
    <n v="50000000"/>
    <n v="1154147000"/>
    <n v="130000000"/>
    <n v="0"/>
    <n v="289256000"/>
    <n v="864891000"/>
    <n v="50000000"/>
    <n v="0"/>
    <n v="0"/>
    <n v="0"/>
    <n v="76841788"/>
    <n v="0"/>
    <n v="76841788"/>
    <n v="212414212"/>
    <n v="864891000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FOMENTO PRODUCTIV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INICIATIVAS NUEVAS"/>
    <m/>
    <m/>
    <m/>
    <m/>
    <m/>
    <m/>
    <m/>
    <m/>
    <m/>
    <m/>
    <m/>
    <m/>
    <m/>
    <m/>
    <m/>
    <m/>
    <x v="0"/>
    <m/>
    <m/>
    <m/>
    <m/>
    <m/>
  </r>
  <r>
    <n v="33"/>
    <n v="0"/>
    <s v="N"/>
    <x v="12"/>
    <x v="6"/>
    <s v="FOMENTO"/>
    <s v="Instituto de Desarrollo Agropecuario"/>
    <s v="EJECUCION"/>
    <n v="30433775"/>
    <s v="30433775-EJECUCION"/>
    <s v="TRANSFERENCIA MEJORAMIENTO DE SUELOS EN TERRITORIOS INDIGENAS PROVINC.OSORNO"/>
    <n v="500000000"/>
    <n v="500000000"/>
    <n v="0"/>
    <n v="0"/>
    <n v="29172103"/>
    <n v="470827897"/>
    <n v="30000000"/>
    <n v="470000000"/>
    <n v="0"/>
    <n v="0"/>
    <n v="0"/>
    <n v="0"/>
    <n v="0"/>
    <n v="29172103"/>
    <n v="470827897"/>
    <s v="REQUERIMIENTO"/>
    <x v="1"/>
    <s v="SR"/>
    <m/>
    <m/>
    <m/>
    <m/>
  </r>
  <r>
    <n v="33"/>
    <n v="0"/>
    <s v="N"/>
    <x v="5"/>
    <x v="6"/>
    <s v="FOMENTO"/>
    <s v="Corporación de Fomento de la Producción"/>
    <s v="EJECUCION"/>
    <n v="30479944"/>
    <s v="30479944-EJECUCION"/>
    <s v="TRANSFERENCIA DINAMINACION DEST. TURISTICO PMONTT,CALBUCO,MAULLIN PATRIMONIAL"/>
    <n v="489900000"/>
    <n v="489900000"/>
    <n v="0"/>
    <n v="0"/>
    <n v="75900000"/>
    <n v="414000000"/>
    <n v="78900000"/>
    <n v="411000000"/>
    <n v="0"/>
    <n v="0"/>
    <n v="0"/>
    <n v="0"/>
    <n v="0"/>
    <n v="75900000"/>
    <n v="414000000"/>
    <s v="REQUERIMIENTO"/>
    <x v="1"/>
    <s v="SR"/>
    <m/>
    <m/>
    <m/>
    <m/>
  </r>
  <r>
    <n v="33"/>
    <n v="0"/>
    <s v="N"/>
    <x v="5"/>
    <x v="6"/>
    <s v="FOMENTO"/>
    <s v="Servicio de Cooperación Técnica"/>
    <s v="EJECUCION"/>
    <n v="30479137"/>
    <s v="30479137-EJECUCION"/>
    <s v="TRANSFERENCIA ALMACENES REGION DE LOS LAGOS"/>
    <n v="200000000"/>
    <n v="200000000"/>
    <n v="0"/>
    <n v="0"/>
    <n v="95000000"/>
    <n v="105000000"/>
    <n v="100000000"/>
    <n v="100000000"/>
    <m/>
    <n v="0"/>
    <n v="0"/>
    <n v="0"/>
    <n v="0"/>
    <n v="95000000"/>
    <n v="105000000"/>
    <s v="REQUERIMIENTO"/>
    <x v="1"/>
    <s v="SR"/>
    <m/>
    <m/>
    <m/>
    <m/>
  </r>
  <r>
    <n v="33"/>
    <n v="0"/>
    <s v="N"/>
    <x v="8"/>
    <x v="6"/>
    <s v="FOMENTO"/>
    <s v="Servicio Nacional de la Mujer"/>
    <s v="EJECUCION"/>
    <n v="30461825"/>
    <s v="30461825-EJECUCION"/>
    <s v="TRANSFERENCIA DESARROLLO TRABAJO EN FIBRA ANIMAL Y VEGETAL,TEJEDORAS DES.CH."/>
    <n v="172830000"/>
    <n v="172830000"/>
    <n v="0"/>
    <n v="0"/>
    <n v="30000000"/>
    <n v="142830000"/>
    <n v="30000000"/>
    <n v="142830000"/>
    <n v="0"/>
    <n v="0"/>
    <n v="0"/>
    <n v="0"/>
    <n v="0"/>
    <n v="30000000"/>
    <n v="142830000"/>
    <s v="REQUERIMIENTO"/>
    <x v="1"/>
    <s v="SR"/>
    <m/>
    <m/>
    <m/>
    <m/>
  </r>
  <r>
    <n v="33"/>
    <n v="0"/>
    <s v="N"/>
    <x v="10"/>
    <x v="6"/>
    <s v="FOMENTO"/>
    <s v="Subsecretaría de Pesca"/>
    <s v="EJECUCION"/>
    <n v="30398233"/>
    <s v="30398233-EJECUCION"/>
    <s v="TRANSFERENCIA PROGRAMA DE FOMENTO PRODUCTIVO, REGION DE LOS LAGOS"/>
    <n v="1890000000"/>
    <n v="1890000000"/>
    <n v="0"/>
    <n v="0"/>
    <n v="600000000"/>
    <n v="1290000000"/>
    <n v="900000000"/>
    <n v="990000000"/>
    <n v="0"/>
    <n v="0"/>
    <n v="0"/>
    <n v="0"/>
    <n v="0"/>
    <n v="600000000"/>
    <n v="1290000000"/>
    <s v="ARI"/>
    <x v="1"/>
    <s v="SR"/>
    <s v=""/>
    <m/>
    <m/>
    <s v="si"/>
  </r>
  <r>
    <n v="33"/>
    <n v="0"/>
    <s v="N"/>
    <x v="5"/>
    <x v="6"/>
    <s v="FOMENTO"/>
    <s v="Direccion de Promocion de Exportaciones "/>
    <s v="EJECUCION"/>
    <n v="30399283"/>
    <s v="30399283-EJECUCION"/>
    <s v="PROGRAMA DE APLICACIÓN DE ESTRATEGIA DE PROMOCIÓN Y FORTALECIMIENTO DE LA CAPACIDAD EXPORTADORA DE LA REGION DE LOS LAGOS"/>
    <n v="12000000"/>
    <n v="12000000"/>
    <n v="0"/>
    <n v="0"/>
    <n v="12000000"/>
    <n v="0"/>
    <n v="12000000"/>
    <n v="0"/>
    <m/>
    <n v="0"/>
    <n v="0"/>
    <n v="0"/>
    <n v="0"/>
    <n v="12000000"/>
    <n v="0"/>
    <s v="REQUERIMIENTO"/>
    <x v="1"/>
    <s v="SR"/>
    <m/>
    <m/>
    <m/>
    <m/>
  </r>
  <r>
    <n v="33"/>
    <n v="0"/>
    <s v="N"/>
    <x v="12"/>
    <x v="6"/>
    <s v="FOMENTO"/>
    <s v="Seremi de Agricultura"/>
    <s v="EJECUCION"/>
    <s v="S/C"/>
    <s v="S/C-EJECUCION"/>
    <s v="PROGRAMA DE APOYO A LA PEQUEÑA A LA ERRADICACION DE LA BRUCELOSIS BOVINA"/>
    <n v="500000000"/>
    <n v="500000000"/>
    <n v="0"/>
    <n v="0"/>
    <n v="75000000"/>
    <n v="425000000"/>
    <n v="100000000"/>
    <n v="400000000"/>
    <m/>
    <n v="0"/>
    <n v="0"/>
    <n v="0"/>
    <n v="0"/>
    <n v="75000000"/>
    <n v="425000000"/>
    <s v="REQUERIMIENTO"/>
    <x v="1"/>
    <s v="SR"/>
    <m/>
    <m/>
    <m/>
    <m/>
  </r>
  <r>
    <n v="33"/>
    <n v="0"/>
    <s v="N"/>
    <x v="12"/>
    <x v="6"/>
    <s v="FOMENTO"/>
    <s v="Seremi de Agricultura"/>
    <s v="EJECUCION"/>
    <n v="30341173"/>
    <s v="30341173-EJECUCION"/>
    <s v="PROGRAMA DE VALORIZACIÓN Y SELLO DE ORIGEN REGIONAL,(NOVILLO DE OSORNO, CORDERO COSTEÑO Y LECHE FRESCA DE LA REGION DE LOS LAGOS)"/>
    <n v="450000000"/>
    <n v="450000000"/>
    <n v="0"/>
    <n v="0"/>
    <n v="45000000"/>
    <n v="405000000"/>
    <n v="45000000"/>
    <n v="405000000"/>
    <m/>
    <n v="0"/>
    <n v="0"/>
    <n v="0"/>
    <n v="0"/>
    <n v="45000000"/>
    <n v="405000000"/>
    <s v="ARI"/>
    <x v="1"/>
    <s v="SR"/>
    <m/>
    <m/>
    <m/>
    <m/>
  </r>
  <r>
    <n v="33"/>
    <n v="0"/>
    <s v="N"/>
    <x v="12"/>
    <x v="6"/>
    <s v="FOMENTO"/>
    <s v="Seremi de Agricultura"/>
    <s v="EJECUCION"/>
    <s v="S/C"/>
    <s v="S/C-EJECUCION"/>
    <s v="PROGRAMA DE AGRICULTURA SUSTENTABLE"/>
    <n v="500000000"/>
    <n v="500000000"/>
    <n v="0"/>
    <n v="0"/>
    <n v="50000000"/>
    <n v="450000000"/>
    <n v="60000000"/>
    <n v="440000000"/>
    <m/>
    <n v="0"/>
    <n v="0"/>
    <n v="0"/>
    <n v="0"/>
    <n v="50000000"/>
    <n v="450000000"/>
    <s v="REQUERIMIENTO"/>
    <x v="1"/>
    <s v="SR"/>
    <m/>
    <m/>
    <m/>
    <m/>
  </r>
  <r>
    <n v="33"/>
    <n v="0"/>
    <s v="N"/>
    <x v="12"/>
    <x v="6"/>
    <s v="FOMENTO"/>
    <s v="Seremi de Agricultura"/>
    <s v="EJECUCION"/>
    <s v="S/C"/>
    <s v="S/C-EJECUCION"/>
    <s v="PROGRAMA DE CONTROL Y ERRADICACION DEL VISON EN LA REGION DE LOS LAGOS"/>
    <n v="400000000"/>
    <n v="400000000"/>
    <n v="0"/>
    <n v="0"/>
    <n v="60000000"/>
    <n v="340000000"/>
    <n v="70000000"/>
    <n v="330000000"/>
    <m/>
    <n v="0"/>
    <n v="0"/>
    <n v="0"/>
    <n v="0"/>
    <n v="60000000"/>
    <n v="340000000"/>
    <s v="REQUERIMIENTO"/>
    <x v="1"/>
    <s v="SR"/>
    <m/>
    <m/>
    <m/>
    <m/>
  </r>
  <r>
    <n v="33"/>
    <n v="0"/>
    <s v="N"/>
    <x v="10"/>
    <x v="6"/>
    <s v="FOMENTO"/>
    <s v="Subsecretaría de Pesca"/>
    <s v="EJECUCION"/>
    <n v="30398277"/>
    <s v="30398277-EJECUCION"/>
    <s v="TRANSFERENCIA TERRITORIO PESQUERO ACUICOLA ALGAS"/>
    <n v="605000000"/>
    <n v="605000000"/>
    <n v="0"/>
    <n v="0"/>
    <n v="300000000"/>
    <n v="305000000"/>
    <n v="382706000"/>
    <n v="222294000"/>
    <n v="0"/>
    <n v="0"/>
    <n v="0"/>
    <n v="0"/>
    <n v="0"/>
    <n v="300000000"/>
    <n v="305000000"/>
    <s v="ARI"/>
    <x v="1"/>
    <s v="SR"/>
    <s v=""/>
    <m/>
    <m/>
    <s v="si"/>
  </r>
  <r>
    <n v="33"/>
    <n v="0"/>
    <s v="N"/>
    <x v="5"/>
    <x v="6"/>
    <s v="FOMENTO"/>
    <s v="Servicio de Cooperación Técnica"/>
    <s v="EJECUCION"/>
    <n v="30440727"/>
    <s v="30440727-EJECUCION"/>
    <s v="TRANSFERENCIA GREMIOS TURISTICOSREGION REGION DE LOS LAGOS"/>
    <n v="100000000"/>
    <n v="100000000"/>
    <n v="0"/>
    <n v="0"/>
    <n v="60744000"/>
    <n v="39256000"/>
    <n v="100000000"/>
    <n v="0"/>
    <n v="0"/>
    <n v="0"/>
    <n v="0"/>
    <n v="0"/>
    <n v="0"/>
    <n v="60744000"/>
    <n v="39256000"/>
    <s v="REQUERIMIENTO"/>
    <x v="1"/>
    <s v="SR"/>
    <m/>
    <m/>
    <m/>
    <m/>
  </r>
  <r>
    <n v="33"/>
    <n v="0"/>
    <s v="N"/>
    <x v="10"/>
    <x v="6"/>
    <s v="FOMENTO"/>
    <s v="Servicio de Cooperación Técnica"/>
    <s v="EJECUCION"/>
    <n v="30440728"/>
    <s v="30440728-EJECUCION"/>
    <s v="CAPACITACION MESA PÚBLICA PRIVADA DE MITILIDOS"/>
    <n v="200000000"/>
    <n v="200000000"/>
    <n v="0"/>
    <n v="0"/>
    <n v="100000000"/>
    <n v="100000000"/>
    <n v="100000000"/>
    <n v="100000000"/>
    <n v="0"/>
    <n v="0"/>
    <n v="0"/>
    <n v="0"/>
    <n v="0"/>
    <n v="100000000"/>
    <n v="100000000"/>
    <s v="REQUERIMIENTO"/>
    <x v="1"/>
    <s v="SR"/>
    <m/>
    <m/>
    <m/>
    <m/>
  </r>
  <r>
    <n v="33"/>
    <n v="0"/>
    <s v="N"/>
    <x v="5"/>
    <x v="6"/>
    <s v="FOMENTO"/>
    <s v="Gobierno Regional"/>
    <s v="EJECUCION"/>
    <n v="30467537"/>
    <s v="30467537-EJECUCION"/>
    <s v="TRANSFERENCIA ESCALAMIENTO PRODUCTIVO Y RESCATE DE PROYECTOS INNOVADORES"/>
    <n v="400000000"/>
    <n v="400000000"/>
    <n v="0"/>
    <n v="0"/>
    <n v="100000000"/>
    <n v="300000000"/>
    <n v="150000000"/>
    <n v="250000000"/>
    <n v="0"/>
    <n v="0"/>
    <n v="0"/>
    <n v="0"/>
    <n v="0"/>
    <n v="100000000"/>
    <n v="300000000"/>
    <s v="ARI"/>
    <x v="1"/>
    <s v="SR"/>
    <s v=""/>
    <m/>
    <m/>
    <m/>
  </r>
  <r>
    <m/>
    <m/>
    <m/>
    <x v="0"/>
    <x v="0"/>
    <m/>
    <m/>
    <m/>
    <m/>
    <m/>
    <s v="TOTAL INICIATIVAS NUEVAS"/>
    <n v="6419730000"/>
    <n v="6419730000"/>
    <n v="0"/>
    <n v="0"/>
    <n v="1632816103"/>
    <n v="4786913897"/>
    <n v="2158606000"/>
    <n v="4261124000"/>
    <n v="0"/>
    <n v="0"/>
    <n v="0"/>
    <n v="0"/>
    <n v="0"/>
    <n v="1632816103"/>
    <n v="4786913897"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 FOMENTO PRODUCTIVO"/>
    <n v="18996747000"/>
    <n v="21787951533"/>
    <n v="4852415000"/>
    <n v="6004620196"/>
    <n v="5390362000"/>
    <n v="10392969337"/>
    <n v="5390362000"/>
    <n v="9858117000"/>
    <n v="0"/>
    <n v="0"/>
    <n v="105507887"/>
    <n v="0"/>
    <n v="105507887"/>
    <n v="5284854113"/>
    <n v="10392969337"/>
    <m/>
    <x v="0"/>
    <m/>
    <n v="0"/>
    <n v="0"/>
    <n v="0"/>
    <n v="0"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TOTAL"/>
    <n v="323329675559"/>
    <n v="353519113400.60712"/>
    <n v="87977302266"/>
    <n v="108620300661"/>
    <n v="100939394525.60713"/>
    <n v="140613450540"/>
    <n v="100728004464"/>
    <n v="145116314319"/>
    <m/>
    <n v="6686876675"/>
    <n v="6044519044"/>
    <n v="6114731956"/>
    <n v="18846127675"/>
    <n v="82093266850.607132"/>
    <n v="143959418214"/>
    <m/>
    <x v="0"/>
    <m/>
    <m/>
    <m/>
    <m/>
    <m/>
  </r>
  <r>
    <m/>
    <m/>
    <m/>
    <x v="0"/>
    <x v="0"/>
    <m/>
    <m/>
    <m/>
    <m/>
    <m/>
    <s v="30381175 -CONSTRUCCION CANCHA Y PISTA CANCHA RAYADA DE CASTR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sto Total Presupuesto 2017 dice:  $1.1319842.000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sto Total actualizado 2017, según valor IDI debe decir $1.514.069000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30085972 - REPOSICIÓN ESCUELA RURAL DE LINAO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sto Total Presupuesto 2017 dice : $1.467.700.000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sto Total actualizado 2017, según valor IDI debe decir $1.805.833.000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30185572 -  REPOSICIÓN ESCUELA BÁSICA LLIUCO QUEMCHI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sto Total Presupuesto 2017 dice : $2.234.448.000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s v="Costo Total actualizado 2017, según valor IDI debe decir $2.350.114.000"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x v="0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0">
  <r>
    <s v="2152401002002"/>
    <x v="0"/>
    <x v="0"/>
    <n v="13244780"/>
    <x v="0"/>
  </r>
  <r>
    <s v="2152401003095"/>
    <x v="1"/>
    <x v="1"/>
    <n v="3963400"/>
    <x v="0"/>
  </r>
  <r>
    <s v="2153102001307"/>
    <x v="2"/>
    <x v="2"/>
    <n v="16381000"/>
    <x v="0"/>
  </r>
  <r>
    <s v="2153102002255"/>
    <x v="3"/>
    <x v="3"/>
    <n v="1200000"/>
    <x v="0"/>
  </r>
  <r>
    <s v="2153102002286"/>
    <x v="4"/>
    <x v="4"/>
    <n v="1540000"/>
    <x v="0"/>
  </r>
  <r>
    <s v="2153102002327"/>
    <x v="5"/>
    <x v="5"/>
    <n v="1629299"/>
    <x v="0"/>
  </r>
  <r>
    <s v="2153102002328"/>
    <x v="6"/>
    <x v="6"/>
    <n v="17172800"/>
    <x v="0"/>
  </r>
  <r>
    <s v="2153102002338"/>
    <x v="7"/>
    <x v="7"/>
    <n v="7540000"/>
    <x v="0"/>
  </r>
  <r>
    <s v="2153102002340"/>
    <x v="8"/>
    <x v="8"/>
    <n v="1320000"/>
    <x v="0"/>
  </r>
  <r>
    <s v="2153102002342"/>
    <x v="9"/>
    <x v="9"/>
    <n v="1046167"/>
    <x v="0"/>
  </r>
  <r>
    <s v="2153102002344"/>
    <x v="10"/>
    <x v="10"/>
    <n v="2222222"/>
    <x v="0"/>
  </r>
  <r>
    <s v="2153102002345"/>
    <x v="11"/>
    <x v="11"/>
    <n v="1222222"/>
    <x v="0"/>
  </r>
  <r>
    <s v="2153102002347"/>
    <x v="12"/>
    <x v="12"/>
    <n v="22077785"/>
    <x v="0"/>
  </r>
  <r>
    <s v="2153102002348"/>
    <x v="13"/>
    <x v="13"/>
    <n v="1300000"/>
    <x v="0"/>
  </r>
  <r>
    <s v="2153102002350"/>
    <x v="14"/>
    <x v="14"/>
    <n v="1483300"/>
    <x v="0"/>
  </r>
  <r>
    <s v="2153102002353"/>
    <x v="15"/>
    <x v="15"/>
    <n v="4483714"/>
    <x v="0"/>
  </r>
  <r>
    <s v="2153102002354"/>
    <x v="16"/>
    <x v="16"/>
    <n v="3371940"/>
    <x v="0"/>
  </r>
  <r>
    <s v="2153102002355"/>
    <x v="17"/>
    <x v="17"/>
    <n v="1342797"/>
    <x v="0"/>
  </r>
  <r>
    <s v="2153102002356"/>
    <x v="18"/>
    <x v="18"/>
    <n v="2701236"/>
    <x v="0"/>
  </r>
  <r>
    <s v="2153102002357"/>
    <x v="19"/>
    <x v="19"/>
    <n v="2040838"/>
    <x v="0"/>
  </r>
  <r>
    <s v="2153102004166"/>
    <x v="20"/>
    <x v="20"/>
    <n v="445435118"/>
    <x v="0"/>
  </r>
  <r>
    <s v="2153102004352"/>
    <x v="3"/>
    <x v="3"/>
    <n v="784143251"/>
    <x v="0"/>
  </r>
  <r>
    <s v="2153102004468"/>
    <x v="21"/>
    <x v="21"/>
    <n v="63306355"/>
    <x v="0"/>
  </r>
  <r>
    <s v="2153102004523"/>
    <x v="4"/>
    <x v="4"/>
    <n v="148568825"/>
    <x v="0"/>
  </r>
  <r>
    <s v="2153102004528"/>
    <x v="22"/>
    <x v="22"/>
    <n v="20000000"/>
    <x v="0"/>
  </r>
  <r>
    <s v="2153102004543"/>
    <x v="5"/>
    <x v="5"/>
    <n v="598788010"/>
    <x v="0"/>
  </r>
  <r>
    <s v="2153102004553"/>
    <x v="23"/>
    <x v="23"/>
    <n v="186739605"/>
    <x v="0"/>
  </r>
  <r>
    <s v="2153102004555"/>
    <x v="24"/>
    <x v="24"/>
    <n v="73535783"/>
    <x v="0"/>
  </r>
  <r>
    <s v="2153102004557"/>
    <x v="8"/>
    <x v="8"/>
    <n v="59387414"/>
    <x v="0"/>
  </r>
  <r>
    <s v="2153102004558"/>
    <x v="25"/>
    <x v="25"/>
    <n v="64036875"/>
    <x v="0"/>
  </r>
  <r>
    <s v="2153102004560"/>
    <x v="26"/>
    <x v="26"/>
    <n v="53493462"/>
    <x v="0"/>
  </r>
  <r>
    <s v="2153102004563"/>
    <x v="27"/>
    <x v="27"/>
    <n v="336999916"/>
    <x v="0"/>
  </r>
  <r>
    <s v="2153102004564"/>
    <x v="28"/>
    <x v="28"/>
    <n v="188791974"/>
    <x v="0"/>
  </r>
  <r>
    <s v="2153102004565"/>
    <x v="9"/>
    <x v="9"/>
    <n v="227241162"/>
    <x v="0"/>
  </r>
  <r>
    <s v="2153102004567"/>
    <x v="11"/>
    <x v="11"/>
    <n v="38325364"/>
    <x v="0"/>
  </r>
  <r>
    <s v="2153102004569"/>
    <x v="29"/>
    <x v="29"/>
    <n v="91584240"/>
    <x v="0"/>
  </r>
  <r>
    <s v="2153102004571"/>
    <x v="12"/>
    <x v="12"/>
    <n v="297227411"/>
    <x v="0"/>
  </r>
  <r>
    <s v="2153102004572"/>
    <x v="19"/>
    <x v="19"/>
    <n v="160773654"/>
    <x v="0"/>
  </r>
  <r>
    <s v="2153102004575"/>
    <x v="15"/>
    <x v="15"/>
    <n v="95544939"/>
    <x v="0"/>
  </r>
  <r>
    <s v="2153102004576"/>
    <x v="30"/>
    <x v="30"/>
    <n v="30971224"/>
    <x v="0"/>
  </r>
  <r>
    <s v="2153102004577"/>
    <x v="13"/>
    <x v="13"/>
    <n v="47803684"/>
    <x v="0"/>
  </r>
  <r>
    <s v="2153102004579"/>
    <x v="14"/>
    <x v="14"/>
    <n v="95200751"/>
    <x v="0"/>
  </r>
  <r>
    <s v="2153102004580"/>
    <x v="31"/>
    <x v="31"/>
    <n v="311343171"/>
    <x v="0"/>
  </r>
  <r>
    <s v="2153102004581"/>
    <x v="32"/>
    <x v="32"/>
    <n v="24340192"/>
    <x v="0"/>
  </r>
  <r>
    <s v="2153102004582"/>
    <x v="33"/>
    <x v="33"/>
    <n v="713974405"/>
    <x v="0"/>
  </r>
  <r>
    <s v="2153102004583"/>
    <x v="34"/>
    <x v="34"/>
    <n v="69277695"/>
    <x v="0"/>
  </r>
  <r>
    <s v="2153102004584"/>
    <x v="35"/>
    <x v="35"/>
    <n v="268946697"/>
    <x v="0"/>
  </r>
  <r>
    <s v="2153102005144"/>
    <x v="36"/>
    <x v="36"/>
    <n v="8840774"/>
    <x v="0"/>
  </r>
  <r>
    <s v="2153102005148"/>
    <x v="37"/>
    <x v="37"/>
    <n v="8732672"/>
    <x v="0"/>
  </r>
  <r>
    <s v="2153102005150"/>
    <x v="38"/>
    <x v="38"/>
    <n v="13471666"/>
    <x v="0"/>
  </r>
  <r>
    <s v="2153102006108"/>
    <x v="36"/>
    <x v="36"/>
    <n v="22139236"/>
    <x v="0"/>
  </r>
  <r>
    <s v="2153102006111"/>
    <x v="37"/>
    <x v="37"/>
    <n v="4913342"/>
    <x v="0"/>
  </r>
  <r>
    <s v="2153102006112"/>
    <x v="39"/>
    <x v="39"/>
    <n v="670828"/>
    <x v="0"/>
  </r>
  <r>
    <s v="2153102006113"/>
    <x v="38"/>
    <x v="38"/>
    <n v="10411263"/>
    <x v="0"/>
  </r>
  <r>
    <s v="2153303100017"/>
    <x v="40"/>
    <x v="40"/>
    <n v="129795301"/>
    <x v="0"/>
  </r>
  <r>
    <s v="2153303100018"/>
    <x v="41"/>
    <x v="41"/>
    <n v="10449156"/>
    <x v="0"/>
  </r>
  <r>
    <s v="2153303125002"/>
    <x v="42"/>
    <x v="42"/>
    <n v="9948162"/>
    <x v="1"/>
  </r>
  <r>
    <s v="2153303125005"/>
    <x v="42"/>
    <x v="43"/>
    <n v="777232"/>
    <x v="1"/>
  </r>
  <r>
    <s v="2153303125006"/>
    <x v="42"/>
    <x v="44"/>
    <n v="16403704"/>
    <x v="1"/>
  </r>
  <r>
    <s v="2153303125007"/>
    <x v="42"/>
    <x v="45"/>
    <n v="23250432"/>
    <x v="1"/>
  </r>
  <r>
    <s v="2153303125020"/>
    <x v="42"/>
    <x v="46"/>
    <n v="24336377"/>
    <x v="2"/>
  </r>
  <r>
    <s v="2153303125022"/>
    <x v="42"/>
    <x v="47"/>
    <n v="71036848"/>
    <x v="2"/>
  </r>
  <r>
    <s v="2153303125024"/>
    <x v="42"/>
    <x v="48"/>
    <n v="16161117"/>
    <x v="2"/>
  </r>
  <r>
    <s v="2153303125028"/>
    <x v="42"/>
    <x v="49"/>
    <n v="4752184"/>
    <x v="2"/>
  </r>
  <r>
    <s v="2153303125030"/>
    <x v="42"/>
    <x v="50"/>
    <n v="48620915"/>
    <x v="3"/>
  </r>
  <r>
    <s v="2153303241"/>
    <x v="43"/>
    <x v="51"/>
    <n v="86956070"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  <r>
    <m/>
    <x v="44"/>
    <x v="52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3:C57" firstHeaderRow="2" firstDataRow="2" firstDataCol="2"/>
  <pivotFields count="5">
    <pivotField compact="0" outline="0" subtotalTop="0" showAll="0" includeNewItemsInFilter="1"/>
    <pivotField axis="axisRow" compact="0" outline="0" subtotalTop="0" showAll="0" includeNewItemsInFilter="1" defaultSubtotal="0">
      <items count="45">
        <item x="40"/>
        <item x="36"/>
        <item x="31"/>
        <item x="29"/>
        <item x="21"/>
        <item x="10"/>
        <item x="20"/>
        <item x="37"/>
        <item x="23"/>
        <item x="41"/>
        <item x="8"/>
        <item x="13"/>
        <item x="30"/>
        <item x="27"/>
        <item x="34"/>
        <item x="2"/>
        <item x="5"/>
        <item x="3"/>
        <item x="38"/>
        <item x="28"/>
        <item x="4"/>
        <item x="19"/>
        <item x="26"/>
        <item x="15"/>
        <item x="11"/>
        <item x="9"/>
        <item x="7"/>
        <item x="12"/>
        <item x="14"/>
        <item x="16"/>
        <item x="32"/>
        <item x="22"/>
        <item x="39"/>
        <item x="0"/>
        <item x="43"/>
        <item x="6"/>
        <item x="17"/>
        <item x="33"/>
        <item x="35"/>
        <item x="18"/>
        <item x="24"/>
        <item x="25"/>
        <item x="1"/>
        <item x="42"/>
        <item h="1" x="44"/>
      </items>
    </pivotField>
    <pivotField axis="axisRow" compact="0" outline="0" subtotalTop="0" showAll="0" includeNewItemsInFilter="1">
      <items count="61">
        <item x="40"/>
        <item x="36"/>
        <item x="31"/>
        <item x="29"/>
        <item x="21"/>
        <item x="10"/>
        <item x="20"/>
        <item m="1" x="58"/>
        <item x="37"/>
        <item x="23"/>
        <item x="41"/>
        <item x="8"/>
        <item x="13"/>
        <item x="30"/>
        <item x="27"/>
        <item x="34"/>
        <item x="2"/>
        <item x="5"/>
        <item m="1" x="59"/>
        <item x="3"/>
        <item x="38"/>
        <item x="28"/>
        <item x="4"/>
        <item x="19"/>
        <item m="1" x="55"/>
        <item x="26"/>
        <item m="1" x="57"/>
        <item x="15"/>
        <item x="11"/>
        <item m="1" x="56"/>
        <item x="9"/>
        <item x="7"/>
        <item x="12"/>
        <item m="1" x="54"/>
        <item m="1" x="53"/>
        <item x="14"/>
        <item x="16"/>
        <item x="32"/>
        <item x="22"/>
        <item x="39"/>
        <item x="0"/>
        <item x="51"/>
        <item x="6"/>
        <item x="17"/>
        <item x="33"/>
        <item x="35"/>
        <item x="18"/>
        <item x="24"/>
        <item x="25"/>
        <item x="1"/>
        <item x="45"/>
        <item x="46"/>
        <item x="48"/>
        <item x="43"/>
        <item x="42"/>
        <item x="50"/>
        <item x="44"/>
        <item x="49"/>
        <item x="47"/>
        <item x="52"/>
        <item t="default"/>
      </items>
    </pivotField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3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>
      <x v="14"/>
      <x v="15"/>
    </i>
    <i>
      <x v="15"/>
      <x v="16"/>
    </i>
    <i>
      <x v="16"/>
      <x v="17"/>
    </i>
    <i>
      <x v="17"/>
      <x v="19"/>
    </i>
    <i>
      <x v="18"/>
      <x v="20"/>
    </i>
    <i>
      <x v="19"/>
      <x v="21"/>
    </i>
    <i>
      <x v="20"/>
      <x v="22"/>
    </i>
    <i>
      <x v="21"/>
      <x v="23"/>
    </i>
    <i>
      <x v="22"/>
      <x v="25"/>
    </i>
    <i>
      <x v="23"/>
      <x v="27"/>
    </i>
    <i>
      <x v="24"/>
      <x v="28"/>
    </i>
    <i>
      <x v="25"/>
      <x v="30"/>
    </i>
    <i>
      <x v="26"/>
      <x v="31"/>
    </i>
    <i>
      <x v="27"/>
      <x v="32"/>
    </i>
    <i>
      <x v="28"/>
      <x v="35"/>
    </i>
    <i>
      <x v="29"/>
      <x v="36"/>
    </i>
    <i>
      <x v="30"/>
      <x v="37"/>
    </i>
    <i>
      <x v="31"/>
      <x v="38"/>
    </i>
    <i>
      <x v="32"/>
      <x v="39"/>
    </i>
    <i>
      <x v="33"/>
      <x v="40"/>
    </i>
    <i>
      <x v="34"/>
      <x v="41"/>
    </i>
    <i>
      <x v="35"/>
      <x v="42"/>
    </i>
    <i>
      <x v="36"/>
      <x v="43"/>
    </i>
    <i>
      <x v="37"/>
      <x v="44"/>
    </i>
    <i>
      <x v="38"/>
      <x v="45"/>
    </i>
    <i>
      <x v="39"/>
      <x v="46"/>
    </i>
    <i>
      <x v="40"/>
      <x v="47"/>
    </i>
    <i>
      <x v="41"/>
      <x v="48"/>
    </i>
    <i>
      <x v="42"/>
      <x v="49"/>
    </i>
    <i>
      <x v="43"/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t="grand">
      <x/>
    </i>
  </rowItems>
  <colItems count="1">
    <i/>
  </colItems>
  <dataFields count="1">
    <dataField name="Suma de CREDITOS" fld="3" baseField="0" baseItem="0" numFmtId="3"/>
  </dataFields>
  <formats count="2">
    <format dxfId="54">
      <pivotArea outline="0" fieldPosition="0"/>
    </format>
    <format dxfId="53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2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63:B68" firstHeaderRow="2" firstDataRow="2" firstDataCol="1"/>
  <pivotFields count="5"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h="1" x="0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CREDITOS" fld="3" baseField="0" baseItem="0" numFmtId="3"/>
  </dataFields>
  <formats count="2">
    <format dxfId="56">
      <pivotArea outline="0" fieldPosition="0"/>
    </format>
    <format dxfId="55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SECTORES">
  <location ref="A35:G47" firstHeaderRow="1" firstDataRow="2" firstDataCol="1"/>
  <pivotFields count="33"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>
      <items count="9">
        <item x="1"/>
        <item x="2"/>
        <item x="3"/>
        <item x="4"/>
        <item x="5"/>
        <item x="6"/>
        <item h="1" x="0"/>
        <item h="1"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name="TOTAL PAGADO2" dataField="1" showAll="0" defaultSubtotal="0"/>
    <pivotField dataField="1" showAll="0" defaultSubtotal="0"/>
    <pivotField dataField="1" showAll="0"/>
    <pivotField showAll="0"/>
    <pivotField axis="axisRow" showAll="0">
      <items count="12">
        <item x="1"/>
        <item x="4"/>
        <item x="6"/>
        <item x="3"/>
        <item x="10"/>
        <item x="5"/>
        <item x="7"/>
        <item x="9"/>
        <item x="8"/>
        <item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2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COSTO " fld="12" baseField="0" baseItem="0"/>
    <dataField name=" GASTO AÑOS ANTERIORES" fld="14" baseField="0" baseItem="0"/>
    <dataField name=" TOTAL PAGADO " fld="23" baseField="0" baseItem="0"/>
    <dataField name=" SALDO A DICIEMBRE" fld="24" baseField="0" baseItem="0"/>
    <dataField name=" SOLICITADO 2017" fld="15" baseField="0" baseItem="0"/>
    <dataField name=" SALDO" fld="25" baseField="0" baseItem="0"/>
  </dataFields>
  <formats count="19">
    <format dxfId="18">
      <pivotArea outline="0" collapsedLevelsAreSubtotals="1" fieldPosition="0"/>
    </format>
    <format dxfId="17">
      <pivotArea field="-2" type="button" dataOnly="0" labelOnly="1" outline="0" axis="axisCol" fieldPosition="0"/>
    </format>
    <format dxfId="16">
      <pivotArea type="topRight" dataOnly="0" labelOnly="1" outline="0" fieldPosition="0"/>
    </format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outline="0" collapsedLevelsAreSubtotals="1" fieldPosition="0"/>
    </format>
    <format dxfId="13">
      <pivotArea field="4" type="button" dataOnly="0" labelOnly="1" outline="0"/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3">
            <x v="1"/>
            <x v="4"/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">
      <pivotArea outline="0" collapsedLevelsAreSubtotals="1" fieldPosition="0">
        <references count="1">
          <reference field="4294967294" count="4" selected="0">
            <x v="1"/>
            <x v="3"/>
            <x v="4"/>
            <x v="5"/>
          </reference>
        </references>
      </pivotArea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6">
      <pivotArea field="4" type="button" dataOnly="0" labelOnly="1" outline="0"/>
    </format>
    <format dxfId="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4">
      <pivotArea outline="0" collapsedLevelsAreSubtotals="1" fieldPosition="0"/>
    </format>
    <format dxfId="3">
      <pivotArea field="27" type="button" dataOnly="0" labelOnly="1" outline="0" axis="axisRow" fieldPosition="0"/>
    </format>
    <format dxfId="2">
      <pivotArea dataOnly="0" labelOnly="1" fieldPosition="0">
        <references count="1">
          <reference field="27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SECTORES">
  <location ref="A17:G31" firstHeaderRow="1" firstDataRow="2" firstDataCol="1"/>
  <pivotFields count="33">
    <pivotField showAll="0"/>
    <pivotField showAll="0"/>
    <pivotField showAll="0"/>
    <pivotField axis="axisRow" showAll="0" sortType="descending">
      <items count="15">
        <item x="6"/>
        <item x="4"/>
        <item x="9"/>
        <item x="1"/>
        <item x="7"/>
        <item x="5"/>
        <item x="11"/>
        <item x="8"/>
        <item x="10"/>
        <item x="2"/>
        <item x="12"/>
        <item m="1" x="13"/>
        <item x="3"/>
        <item h="1" x="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>
      <items count="9">
        <item x="1"/>
        <item x="2"/>
        <item x="3"/>
        <item x="4"/>
        <item x="5"/>
        <item x="6"/>
        <item h="1" x="0"/>
        <item h="1"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name="TOTAL PAGADO2" dataField="1" showAll="0" defaultSubtotal="0"/>
    <pivotField dataField="1"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3">
    <i>
      <x v="7"/>
    </i>
    <i>
      <x v="12"/>
    </i>
    <i>
      <x v="9"/>
    </i>
    <i>
      <x v="3"/>
    </i>
    <i>
      <x v="4"/>
    </i>
    <i>
      <x v="5"/>
    </i>
    <i>
      <x/>
    </i>
    <i>
      <x v="2"/>
    </i>
    <i>
      <x v="1"/>
    </i>
    <i>
      <x v="8"/>
    </i>
    <i>
      <x v="10"/>
    </i>
    <i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COSTO " fld="12" baseField="0" baseItem="0"/>
    <dataField name=" GASTO AÑOS ANTERIORES" fld="14" baseField="0" baseItem="0"/>
    <dataField name=" TOTAL PAGADO" fld="23" baseField="0" baseItem="0"/>
    <dataField name=" SALDO A DICIEMBRE" fld="24" baseField="0" baseItem="0"/>
    <dataField name=" SOLICITADO 2017" fld="15" baseField="0" baseItem="0"/>
    <dataField name=" SALDO" fld="25" baseField="0" baseItem="0"/>
  </dataFields>
  <formats count="19">
    <format dxfId="37">
      <pivotArea outline="0" collapsedLevelsAreSubtotals="1" fieldPosition="0"/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">
      <pivotArea outline="0" collapsedLevelsAreSubtotals="1" fieldPosition="0"/>
    </format>
    <format dxfId="32">
      <pivotArea field="4" type="button" dataOnly="0" labelOnly="1" outline="0"/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3">
            <x v="1"/>
            <x v="4"/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8">
      <pivotArea outline="0" collapsedLevelsAreSubtotals="1" fieldPosition="0">
        <references count="1">
          <reference field="4294967294" count="4" selected="0">
            <x v="1"/>
            <x v="3"/>
            <x v="4"/>
            <x v="5"/>
          </reference>
        </references>
      </pivotArea>
    </format>
    <format dxfId="27">
      <pivotArea type="topRight" dataOnly="0" labelOnly="1" outline="0" fieldPosition="0"/>
    </format>
    <format dxfId="2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5">
      <pivotArea field="4" type="button" dataOnly="0" labelOnly="1" outline="0"/>
    </format>
    <format dxfId="24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3">
      <pivotArea outline="0" collapsedLevelsAreSubtotals="1" fieldPosition="0"/>
    </format>
    <format dxfId="22">
      <pivotArea field="3" type="button" dataOnly="0" labelOnly="1" outline="0" axis="axisRow" fieldPosition="0"/>
    </format>
    <format dxfId="21">
      <pivotArea dataOnly="0" labelOnly="1" fieldPosition="0">
        <references count="1">
          <reference field="3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PROVINCIA">
  <location ref="A3:G11" firstHeaderRow="1" firstDataRow="2" firstDataCol="1"/>
  <pivotFields count="33">
    <pivotField showAll="0"/>
    <pivotField showAll="0"/>
    <pivotField showAll="0"/>
    <pivotField showAll="0"/>
    <pivotField axis="axisRow" showAll="0">
      <items count="9">
        <item x="1"/>
        <item x="2"/>
        <item x="3"/>
        <item x="4"/>
        <item x="5"/>
        <item x="6"/>
        <item h="1" x="0"/>
        <item h="1"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name="TOTAL PAGADO2" dataField="1" showAll="0" defaultSubtotal="0"/>
    <pivotField dataField="1"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COSTO " fld="12" baseField="0" baseItem="0"/>
    <dataField name=" GASTO AÑOS ANTERIORES" fld="14" baseField="0" baseItem="0"/>
    <dataField name=" TOTAL PAGADO" fld="23" baseField="0" baseItem="0"/>
    <dataField name=" SALDO A DICIEMBRE" fld="24" baseField="0" baseItem="0"/>
    <dataField name=" SOLICITADO 2017" fld="15" baseField="0" baseItem="0"/>
    <dataField name=" SALDO" fld="25" baseField="0" baseItem="0"/>
  </dataFields>
  <formats count="15">
    <format dxfId="52">
      <pivotArea outline="0" collapsedLevelsAreSubtotals="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">
      <pivotArea outline="0" collapsedLevelsAreSubtotals="1" fieldPosition="0"/>
    </format>
    <format dxfId="47">
      <pivotArea field="4" type="button" dataOnly="0" labelOnly="1" outline="0" axis="axisRow" fieldPosition="0"/>
    </format>
    <format dxfId="46">
      <pivotArea dataOnly="0" labelOnly="1" fieldPosition="0">
        <references count="1">
          <reference field="4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3">
            <x v="1"/>
            <x v="4"/>
            <x v="5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outline="0" collapsedLevelsAreSubtotals="1" fieldPosition="0">
        <references count="1">
          <reference field="4294967294" count="4" selected="0">
            <x v="1"/>
            <x v="3"/>
            <x v="4"/>
            <x v="5"/>
          </reference>
        </references>
      </pivotArea>
    </format>
    <format dxfId="41">
      <pivotArea type="topRight" dataOnly="0" labelOnly="1" outline="0" fieldPosition="0"/>
    </format>
    <format dxfId="40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39">
      <pivotArea field="4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361" firstHeaderRow="1" firstDataRow="1" firstDataCol="1"/>
  <pivotFields count="2">
    <pivotField axis="axisRow" dataField="1" showAll="0">
      <items count="358">
        <item x="91"/>
        <item x="1"/>
        <item x="29"/>
        <item x="178"/>
        <item x="168"/>
        <item x="198"/>
        <item x="72"/>
        <item x="84"/>
        <item x="59"/>
        <item x="60"/>
        <item x="61"/>
        <item x="67"/>
        <item x="267"/>
        <item x="213"/>
        <item x="143"/>
        <item x="7"/>
        <item x="97"/>
        <item x="98"/>
        <item x="217"/>
        <item x="187"/>
        <item x="6"/>
        <item x="69"/>
        <item x="155"/>
        <item x="152"/>
        <item x="272"/>
        <item x="28"/>
        <item x="21"/>
        <item x="11"/>
        <item x="225"/>
        <item x="32"/>
        <item x="131"/>
        <item x="284"/>
        <item x="113"/>
        <item x="39"/>
        <item x="262"/>
        <item x="90"/>
        <item x="261"/>
        <item x="117"/>
        <item x="163"/>
        <item x="239"/>
        <item x="126"/>
        <item x="176"/>
        <item x="107"/>
        <item x="127"/>
        <item x="129"/>
        <item x="68"/>
        <item x="161"/>
        <item x="148"/>
        <item x="121"/>
        <item x="222"/>
        <item x="193"/>
        <item x="78"/>
        <item x="133"/>
        <item x="285"/>
        <item x="232"/>
        <item x="255"/>
        <item x="180"/>
        <item x="70"/>
        <item x="120"/>
        <item x="58"/>
        <item x="188"/>
        <item x="241"/>
        <item x="242"/>
        <item x="243"/>
        <item x="56"/>
        <item x="92"/>
        <item x="9"/>
        <item x="167"/>
        <item x="57"/>
        <item x="110"/>
        <item x="33"/>
        <item x="223"/>
        <item x="191"/>
        <item x="46"/>
        <item x="179"/>
        <item x="204"/>
        <item x="207"/>
        <item x="175"/>
        <item x="159"/>
        <item x="203"/>
        <item x="34"/>
        <item x="74"/>
        <item x="245"/>
        <item x="234"/>
        <item x="146"/>
        <item x="151"/>
        <item x="37"/>
        <item x="38"/>
        <item x="263"/>
        <item x="194"/>
        <item x="192"/>
        <item x="132"/>
        <item x="244"/>
        <item x="186"/>
        <item x="71"/>
        <item x="173"/>
        <item x="153"/>
        <item x="79"/>
        <item x="15"/>
        <item x="130"/>
        <item x="189"/>
        <item x="40"/>
        <item x="182"/>
        <item x="118"/>
        <item x="183"/>
        <item x="282"/>
        <item x="93"/>
        <item x="170"/>
        <item x="202"/>
        <item x="240"/>
        <item x="283"/>
        <item x="279"/>
        <item x="104"/>
        <item x="13"/>
        <item x="17"/>
        <item x="142"/>
        <item x="10"/>
        <item x="51"/>
        <item x="224"/>
        <item x="177"/>
        <item x="48"/>
        <item x="44"/>
        <item x="316"/>
        <item x="116"/>
        <item x="162"/>
        <item x="322"/>
        <item x="2"/>
        <item x="201"/>
        <item x="197"/>
        <item x="195"/>
        <item x="325"/>
        <item x="35"/>
        <item x="215"/>
        <item x="76"/>
        <item x="114"/>
        <item x="73"/>
        <item x="5"/>
        <item x="109"/>
        <item x="89"/>
        <item x="210"/>
        <item x="334"/>
        <item x="111"/>
        <item x="250"/>
        <item x="251"/>
        <item x="249"/>
        <item x="199"/>
        <item x="196"/>
        <item x="100"/>
        <item x="333"/>
        <item x="154"/>
        <item x="231"/>
        <item x="158"/>
        <item x="165"/>
        <item x="211"/>
        <item x="208"/>
        <item x="145"/>
        <item x="47"/>
        <item x="45"/>
        <item x="3"/>
        <item x="19"/>
        <item x="25"/>
        <item x="220"/>
        <item x="253"/>
        <item x="258"/>
        <item x="310"/>
        <item x="280"/>
        <item x="200"/>
        <item x="326"/>
        <item x="229"/>
        <item x="205"/>
        <item x="206"/>
        <item x="54"/>
        <item x="41"/>
        <item x="164"/>
        <item x="286"/>
        <item x="55"/>
        <item x="328"/>
        <item x="327"/>
        <item x="312"/>
        <item x="160"/>
        <item x="268"/>
        <item x="329"/>
        <item x="252"/>
        <item x="246"/>
        <item x="248"/>
        <item x="169"/>
        <item x="185"/>
        <item x="166"/>
        <item x="12"/>
        <item x="4"/>
        <item x="22"/>
        <item x="23"/>
        <item x="20"/>
        <item x="221"/>
        <item x="238"/>
        <item x="313"/>
        <item x="99"/>
        <item x="77"/>
        <item x="75"/>
        <item x="157"/>
        <item x="184"/>
        <item x="24"/>
        <item x="108"/>
        <item x="105"/>
        <item x="106"/>
        <item x="18"/>
        <item x="115"/>
        <item x="80"/>
        <item x="181"/>
        <item x="49"/>
        <item x="103"/>
        <item x="209"/>
        <item x="8"/>
        <item x="42"/>
        <item x="50"/>
        <item x="270"/>
        <item x="136"/>
        <item x="36"/>
        <item x="16"/>
        <item x="237"/>
        <item x="271"/>
        <item x="137"/>
        <item x="139"/>
        <item x="119"/>
        <item x="122"/>
        <item x="247"/>
        <item x="190"/>
        <item x="171"/>
        <item x="314"/>
        <item x="275"/>
        <item x="257"/>
        <item x="345"/>
        <item x="304"/>
        <item x="305"/>
        <item x="330"/>
        <item x="293"/>
        <item x="260"/>
        <item x="294"/>
        <item x="276"/>
        <item x="278"/>
        <item x="324"/>
        <item x="94"/>
        <item x="259"/>
        <item x="352"/>
        <item x="295"/>
        <item x="296"/>
        <item x="297"/>
        <item x="298"/>
        <item x="299"/>
        <item x="264"/>
        <item x="300"/>
        <item x="266"/>
        <item x="301"/>
        <item x="291"/>
        <item x="331"/>
        <item x="302"/>
        <item x="307"/>
        <item x="287"/>
        <item x="288"/>
        <item x="290"/>
        <item x="96"/>
        <item x="218"/>
        <item x="342"/>
        <item x="335"/>
        <item x="82"/>
        <item x="303"/>
        <item x="344"/>
        <item x="43"/>
        <item x="289"/>
        <item x="311"/>
        <item x="81"/>
        <item x="63"/>
        <item x="65"/>
        <item x="31"/>
        <item x="134"/>
        <item x="138"/>
        <item x="156"/>
        <item x="338"/>
        <item x="339"/>
        <item x="214"/>
        <item x="256"/>
        <item x="230"/>
        <item x="265"/>
        <item x="27"/>
        <item x="343"/>
        <item x="337"/>
        <item x="254"/>
        <item x="219"/>
        <item x="83"/>
        <item x="172"/>
        <item x="274"/>
        <item x="87"/>
        <item x="212"/>
        <item x="216"/>
        <item x="269"/>
        <item x="235"/>
        <item x="150"/>
        <item x="233"/>
        <item x="174"/>
        <item x="26"/>
        <item x="350"/>
        <item x="353"/>
        <item x="309"/>
        <item x="292"/>
        <item x="351"/>
        <item x="30"/>
        <item x="52"/>
        <item x="340"/>
        <item x="281"/>
        <item x="321"/>
        <item x="14"/>
        <item x="318"/>
        <item x="135"/>
        <item x="141"/>
        <item x="308"/>
        <item x="95"/>
        <item x="144"/>
        <item x="227"/>
        <item x="228"/>
        <item x="102"/>
        <item x="101"/>
        <item x="306"/>
        <item x="317"/>
        <item x="85"/>
        <item x="236"/>
        <item x="319"/>
        <item x="346"/>
        <item x="341"/>
        <item x="149"/>
        <item x="86"/>
        <item x="354"/>
        <item x="355"/>
        <item x="332"/>
        <item x="147"/>
        <item x="315"/>
        <item x="277"/>
        <item x="112"/>
        <item x="128"/>
        <item x="273"/>
        <item x="320"/>
        <item x="349"/>
        <item x="336"/>
        <item x="53"/>
        <item x="123"/>
        <item x="125"/>
        <item x="140"/>
        <item x="66"/>
        <item x="356"/>
        <item x="323"/>
        <item x="226"/>
        <item x="348"/>
        <item x="88"/>
        <item x="347"/>
        <item x="124"/>
        <item x="62"/>
        <item x="64"/>
        <item x="0"/>
        <item t="default"/>
      </items>
    </pivotField>
    <pivotField showAll="0"/>
  </pivotFields>
  <rowFields count="1">
    <field x="0"/>
  </rowFields>
  <rowItems count="3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 t="grand">
      <x/>
    </i>
  </rowItems>
  <colItems count="1">
    <i/>
  </colItems>
  <dataFields count="1">
    <dataField name="Cuenta de CONBIP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8"/>
  <sheetViews>
    <sheetView workbookViewId="0">
      <selection activeCell="B14" sqref="B14"/>
    </sheetView>
  </sheetViews>
  <sheetFormatPr baseColWidth="10" defaultRowHeight="12.75"/>
  <cols>
    <col min="1" max="1" width="17.7109375" style="315" customWidth="1"/>
    <col min="2" max="2" width="72.140625" style="315" bestFit="1" customWidth="1"/>
    <col min="3" max="3" width="12.7109375" style="316" bestFit="1" customWidth="1"/>
    <col min="4" max="256" width="11.42578125" style="315"/>
    <col min="257" max="257" width="19.140625" style="315" bestFit="1" customWidth="1"/>
    <col min="258" max="258" width="58.42578125" style="315" customWidth="1"/>
    <col min="259" max="259" width="12.28515625" style="315" bestFit="1" customWidth="1"/>
    <col min="260" max="512" width="11.42578125" style="315"/>
    <col min="513" max="513" width="19.140625" style="315" bestFit="1" customWidth="1"/>
    <col min="514" max="514" width="58.42578125" style="315" customWidth="1"/>
    <col min="515" max="515" width="12.28515625" style="315" bestFit="1" customWidth="1"/>
    <col min="516" max="768" width="11.42578125" style="315"/>
    <col min="769" max="769" width="19.140625" style="315" bestFit="1" customWidth="1"/>
    <col min="770" max="770" width="58.42578125" style="315" customWidth="1"/>
    <col min="771" max="771" width="12.28515625" style="315" bestFit="1" customWidth="1"/>
    <col min="772" max="1024" width="11.42578125" style="315"/>
    <col min="1025" max="1025" width="19.140625" style="315" bestFit="1" customWidth="1"/>
    <col min="1026" max="1026" width="58.42578125" style="315" customWidth="1"/>
    <col min="1027" max="1027" width="12.28515625" style="315" bestFit="1" customWidth="1"/>
    <col min="1028" max="1280" width="11.42578125" style="315"/>
    <col min="1281" max="1281" width="19.140625" style="315" bestFit="1" customWidth="1"/>
    <col min="1282" max="1282" width="58.42578125" style="315" customWidth="1"/>
    <col min="1283" max="1283" width="12.28515625" style="315" bestFit="1" customWidth="1"/>
    <col min="1284" max="1536" width="11.42578125" style="315"/>
    <col min="1537" max="1537" width="19.140625" style="315" bestFit="1" customWidth="1"/>
    <col min="1538" max="1538" width="58.42578125" style="315" customWidth="1"/>
    <col min="1539" max="1539" width="12.28515625" style="315" bestFit="1" customWidth="1"/>
    <col min="1540" max="1792" width="11.42578125" style="315"/>
    <col min="1793" max="1793" width="19.140625" style="315" bestFit="1" customWidth="1"/>
    <col min="1794" max="1794" width="58.42578125" style="315" customWidth="1"/>
    <col min="1795" max="1795" width="12.28515625" style="315" bestFit="1" customWidth="1"/>
    <col min="1796" max="2048" width="11.42578125" style="315"/>
    <col min="2049" max="2049" width="19.140625" style="315" bestFit="1" customWidth="1"/>
    <col min="2050" max="2050" width="58.42578125" style="315" customWidth="1"/>
    <col min="2051" max="2051" width="12.28515625" style="315" bestFit="1" customWidth="1"/>
    <col min="2052" max="2304" width="11.42578125" style="315"/>
    <col min="2305" max="2305" width="19.140625" style="315" bestFit="1" customWidth="1"/>
    <col min="2306" max="2306" width="58.42578125" style="315" customWidth="1"/>
    <col min="2307" max="2307" width="12.28515625" style="315" bestFit="1" customWidth="1"/>
    <col min="2308" max="2560" width="11.42578125" style="315"/>
    <col min="2561" max="2561" width="19.140625" style="315" bestFit="1" customWidth="1"/>
    <col min="2562" max="2562" width="58.42578125" style="315" customWidth="1"/>
    <col min="2563" max="2563" width="12.28515625" style="315" bestFit="1" customWidth="1"/>
    <col min="2564" max="2816" width="11.42578125" style="315"/>
    <col min="2817" max="2817" width="19.140625" style="315" bestFit="1" customWidth="1"/>
    <col min="2818" max="2818" width="58.42578125" style="315" customWidth="1"/>
    <col min="2819" max="2819" width="12.28515625" style="315" bestFit="1" customWidth="1"/>
    <col min="2820" max="3072" width="11.42578125" style="315"/>
    <col min="3073" max="3073" width="19.140625" style="315" bestFit="1" customWidth="1"/>
    <col min="3074" max="3074" width="58.42578125" style="315" customWidth="1"/>
    <col min="3075" max="3075" width="12.28515625" style="315" bestFit="1" customWidth="1"/>
    <col min="3076" max="3328" width="11.42578125" style="315"/>
    <col min="3329" max="3329" width="19.140625" style="315" bestFit="1" customWidth="1"/>
    <col min="3330" max="3330" width="58.42578125" style="315" customWidth="1"/>
    <col min="3331" max="3331" width="12.28515625" style="315" bestFit="1" customWidth="1"/>
    <col min="3332" max="3584" width="11.42578125" style="315"/>
    <col min="3585" max="3585" width="19.140625" style="315" bestFit="1" customWidth="1"/>
    <col min="3586" max="3586" width="58.42578125" style="315" customWidth="1"/>
    <col min="3587" max="3587" width="12.28515625" style="315" bestFit="1" customWidth="1"/>
    <col min="3588" max="3840" width="11.42578125" style="315"/>
    <col min="3841" max="3841" width="19.140625" style="315" bestFit="1" customWidth="1"/>
    <col min="3842" max="3842" width="58.42578125" style="315" customWidth="1"/>
    <col min="3843" max="3843" width="12.28515625" style="315" bestFit="1" customWidth="1"/>
    <col min="3844" max="4096" width="11.42578125" style="315"/>
    <col min="4097" max="4097" width="19.140625" style="315" bestFit="1" customWidth="1"/>
    <col min="4098" max="4098" width="58.42578125" style="315" customWidth="1"/>
    <col min="4099" max="4099" width="12.28515625" style="315" bestFit="1" customWidth="1"/>
    <col min="4100" max="4352" width="11.42578125" style="315"/>
    <col min="4353" max="4353" width="19.140625" style="315" bestFit="1" customWidth="1"/>
    <col min="4354" max="4354" width="58.42578125" style="315" customWidth="1"/>
    <col min="4355" max="4355" width="12.28515625" style="315" bestFit="1" customWidth="1"/>
    <col min="4356" max="4608" width="11.42578125" style="315"/>
    <col min="4609" max="4609" width="19.140625" style="315" bestFit="1" customWidth="1"/>
    <col min="4610" max="4610" width="58.42578125" style="315" customWidth="1"/>
    <col min="4611" max="4611" width="12.28515625" style="315" bestFit="1" customWidth="1"/>
    <col min="4612" max="4864" width="11.42578125" style="315"/>
    <col min="4865" max="4865" width="19.140625" style="315" bestFit="1" customWidth="1"/>
    <col min="4866" max="4866" width="58.42578125" style="315" customWidth="1"/>
    <col min="4867" max="4867" width="12.28515625" style="315" bestFit="1" customWidth="1"/>
    <col min="4868" max="5120" width="11.42578125" style="315"/>
    <col min="5121" max="5121" width="19.140625" style="315" bestFit="1" customWidth="1"/>
    <col min="5122" max="5122" width="58.42578125" style="315" customWidth="1"/>
    <col min="5123" max="5123" width="12.28515625" style="315" bestFit="1" customWidth="1"/>
    <col min="5124" max="5376" width="11.42578125" style="315"/>
    <col min="5377" max="5377" width="19.140625" style="315" bestFit="1" customWidth="1"/>
    <col min="5378" max="5378" width="58.42578125" style="315" customWidth="1"/>
    <col min="5379" max="5379" width="12.28515625" style="315" bestFit="1" customWidth="1"/>
    <col min="5380" max="5632" width="11.42578125" style="315"/>
    <col min="5633" max="5633" width="19.140625" style="315" bestFit="1" customWidth="1"/>
    <col min="5634" max="5634" width="58.42578125" style="315" customWidth="1"/>
    <col min="5635" max="5635" width="12.28515625" style="315" bestFit="1" customWidth="1"/>
    <col min="5636" max="5888" width="11.42578125" style="315"/>
    <col min="5889" max="5889" width="19.140625" style="315" bestFit="1" customWidth="1"/>
    <col min="5890" max="5890" width="58.42578125" style="315" customWidth="1"/>
    <col min="5891" max="5891" width="12.28515625" style="315" bestFit="1" customWidth="1"/>
    <col min="5892" max="6144" width="11.42578125" style="315"/>
    <col min="6145" max="6145" width="19.140625" style="315" bestFit="1" customWidth="1"/>
    <col min="6146" max="6146" width="58.42578125" style="315" customWidth="1"/>
    <col min="6147" max="6147" width="12.28515625" style="315" bestFit="1" customWidth="1"/>
    <col min="6148" max="6400" width="11.42578125" style="315"/>
    <col min="6401" max="6401" width="19.140625" style="315" bestFit="1" customWidth="1"/>
    <col min="6402" max="6402" width="58.42578125" style="315" customWidth="1"/>
    <col min="6403" max="6403" width="12.28515625" style="315" bestFit="1" customWidth="1"/>
    <col min="6404" max="6656" width="11.42578125" style="315"/>
    <col min="6657" max="6657" width="19.140625" style="315" bestFit="1" customWidth="1"/>
    <col min="6658" max="6658" width="58.42578125" style="315" customWidth="1"/>
    <col min="6659" max="6659" width="12.28515625" style="315" bestFit="1" customWidth="1"/>
    <col min="6660" max="6912" width="11.42578125" style="315"/>
    <col min="6913" max="6913" width="19.140625" style="315" bestFit="1" customWidth="1"/>
    <col min="6914" max="6914" width="58.42578125" style="315" customWidth="1"/>
    <col min="6915" max="6915" width="12.28515625" style="315" bestFit="1" customWidth="1"/>
    <col min="6916" max="7168" width="11.42578125" style="315"/>
    <col min="7169" max="7169" width="19.140625" style="315" bestFit="1" customWidth="1"/>
    <col min="7170" max="7170" width="58.42578125" style="315" customWidth="1"/>
    <col min="7171" max="7171" width="12.28515625" style="315" bestFit="1" customWidth="1"/>
    <col min="7172" max="7424" width="11.42578125" style="315"/>
    <col min="7425" max="7425" width="19.140625" style="315" bestFit="1" customWidth="1"/>
    <col min="7426" max="7426" width="58.42578125" style="315" customWidth="1"/>
    <col min="7427" max="7427" width="12.28515625" style="315" bestFit="1" customWidth="1"/>
    <col min="7428" max="7680" width="11.42578125" style="315"/>
    <col min="7681" max="7681" width="19.140625" style="315" bestFit="1" customWidth="1"/>
    <col min="7682" max="7682" width="58.42578125" style="315" customWidth="1"/>
    <col min="7683" max="7683" width="12.28515625" style="315" bestFit="1" customWidth="1"/>
    <col min="7684" max="7936" width="11.42578125" style="315"/>
    <col min="7937" max="7937" width="19.140625" style="315" bestFit="1" customWidth="1"/>
    <col min="7938" max="7938" width="58.42578125" style="315" customWidth="1"/>
    <col min="7939" max="7939" width="12.28515625" style="315" bestFit="1" customWidth="1"/>
    <col min="7940" max="8192" width="11.42578125" style="315"/>
    <col min="8193" max="8193" width="19.140625" style="315" bestFit="1" customWidth="1"/>
    <col min="8194" max="8194" width="58.42578125" style="315" customWidth="1"/>
    <col min="8195" max="8195" width="12.28515625" style="315" bestFit="1" customWidth="1"/>
    <col min="8196" max="8448" width="11.42578125" style="315"/>
    <col min="8449" max="8449" width="19.140625" style="315" bestFit="1" customWidth="1"/>
    <col min="8450" max="8450" width="58.42578125" style="315" customWidth="1"/>
    <col min="8451" max="8451" width="12.28515625" style="315" bestFit="1" customWidth="1"/>
    <col min="8452" max="8704" width="11.42578125" style="315"/>
    <col min="8705" max="8705" width="19.140625" style="315" bestFit="1" customWidth="1"/>
    <col min="8706" max="8706" width="58.42578125" style="315" customWidth="1"/>
    <col min="8707" max="8707" width="12.28515625" style="315" bestFit="1" customWidth="1"/>
    <col min="8708" max="8960" width="11.42578125" style="315"/>
    <col min="8961" max="8961" width="19.140625" style="315" bestFit="1" customWidth="1"/>
    <col min="8962" max="8962" width="58.42578125" style="315" customWidth="1"/>
    <col min="8963" max="8963" width="12.28515625" style="315" bestFit="1" customWidth="1"/>
    <col min="8964" max="9216" width="11.42578125" style="315"/>
    <col min="9217" max="9217" width="19.140625" style="315" bestFit="1" customWidth="1"/>
    <col min="9218" max="9218" width="58.42578125" style="315" customWidth="1"/>
    <col min="9219" max="9219" width="12.28515625" style="315" bestFit="1" customWidth="1"/>
    <col min="9220" max="9472" width="11.42578125" style="315"/>
    <col min="9473" max="9473" width="19.140625" style="315" bestFit="1" customWidth="1"/>
    <col min="9474" max="9474" width="58.42578125" style="315" customWidth="1"/>
    <col min="9475" max="9475" width="12.28515625" style="315" bestFit="1" customWidth="1"/>
    <col min="9476" max="9728" width="11.42578125" style="315"/>
    <col min="9729" max="9729" width="19.140625" style="315" bestFit="1" customWidth="1"/>
    <col min="9730" max="9730" width="58.42578125" style="315" customWidth="1"/>
    <col min="9731" max="9731" width="12.28515625" style="315" bestFit="1" customWidth="1"/>
    <col min="9732" max="9984" width="11.42578125" style="315"/>
    <col min="9985" max="9985" width="19.140625" style="315" bestFit="1" customWidth="1"/>
    <col min="9986" max="9986" width="58.42578125" style="315" customWidth="1"/>
    <col min="9987" max="9987" width="12.28515625" style="315" bestFit="1" customWidth="1"/>
    <col min="9988" max="10240" width="11.42578125" style="315"/>
    <col min="10241" max="10241" width="19.140625" style="315" bestFit="1" customWidth="1"/>
    <col min="10242" max="10242" width="58.42578125" style="315" customWidth="1"/>
    <col min="10243" max="10243" width="12.28515625" style="315" bestFit="1" customWidth="1"/>
    <col min="10244" max="10496" width="11.42578125" style="315"/>
    <col min="10497" max="10497" width="19.140625" style="315" bestFit="1" customWidth="1"/>
    <col min="10498" max="10498" width="58.42578125" style="315" customWidth="1"/>
    <col min="10499" max="10499" width="12.28515625" style="315" bestFit="1" customWidth="1"/>
    <col min="10500" max="10752" width="11.42578125" style="315"/>
    <col min="10753" max="10753" width="19.140625" style="315" bestFit="1" customWidth="1"/>
    <col min="10754" max="10754" width="58.42578125" style="315" customWidth="1"/>
    <col min="10755" max="10755" width="12.28515625" style="315" bestFit="1" customWidth="1"/>
    <col min="10756" max="11008" width="11.42578125" style="315"/>
    <col min="11009" max="11009" width="19.140625" style="315" bestFit="1" customWidth="1"/>
    <col min="11010" max="11010" width="58.42578125" style="315" customWidth="1"/>
    <col min="11011" max="11011" width="12.28515625" style="315" bestFit="1" customWidth="1"/>
    <col min="11012" max="11264" width="11.42578125" style="315"/>
    <col min="11265" max="11265" width="19.140625" style="315" bestFit="1" customWidth="1"/>
    <col min="11266" max="11266" width="58.42578125" style="315" customWidth="1"/>
    <col min="11267" max="11267" width="12.28515625" style="315" bestFit="1" customWidth="1"/>
    <col min="11268" max="11520" width="11.42578125" style="315"/>
    <col min="11521" max="11521" width="19.140625" style="315" bestFit="1" customWidth="1"/>
    <col min="11522" max="11522" width="58.42578125" style="315" customWidth="1"/>
    <col min="11523" max="11523" width="12.28515625" style="315" bestFit="1" customWidth="1"/>
    <col min="11524" max="11776" width="11.42578125" style="315"/>
    <col min="11777" max="11777" width="19.140625" style="315" bestFit="1" customWidth="1"/>
    <col min="11778" max="11778" width="58.42578125" style="315" customWidth="1"/>
    <col min="11779" max="11779" width="12.28515625" style="315" bestFit="1" customWidth="1"/>
    <col min="11780" max="12032" width="11.42578125" style="315"/>
    <col min="12033" max="12033" width="19.140625" style="315" bestFit="1" customWidth="1"/>
    <col min="12034" max="12034" width="58.42578125" style="315" customWidth="1"/>
    <col min="12035" max="12035" width="12.28515625" style="315" bestFit="1" customWidth="1"/>
    <col min="12036" max="12288" width="11.42578125" style="315"/>
    <col min="12289" max="12289" width="19.140625" style="315" bestFit="1" customWidth="1"/>
    <col min="12290" max="12290" width="58.42578125" style="315" customWidth="1"/>
    <col min="12291" max="12291" width="12.28515625" style="315" bestFit="1" customWidth="1"/>
    <col min="12292" max="12544" width="11.42578125" style="315"/>
    <col min="12545" max="12545" width="19.140625" style="315" bestFit="1" customWidth="1"/>
    <col min="12546" max="12546" width="58.42578125" style="315" customWidth="1"/>
    <col min="12547" max="12547" width="12.28515625" style="315" bestFit="1" customWidth="1"/>
    <col min="12548" max="12800" width="11.42578125" style="315"/>
    <col min="12801" max="12801" width="19.140625" style="315" bestFit="1" customWidth="1"/>
    <col min="12802" max="12802" width="58.42578125" style="315" customWidth="1"/>
    <col min="12803" max="12803" width="12.28515625" style="315" bestFit="1" customWidth="1"/>
    <col min="12804" max="13056" width="11.42578125" style="315"/>
    <col min="13057" max="13057" width="19.140625" style="315" bestFit="1" customWidth="1"/>
    <col min="13058" max="13058" width="58.42578125" style="315" customWidth="1"/>
    <col min="13059" max="13059" width="12.28515625" style="315" bestFit="1" customWidth="1"/>
    <col min="13060" max="13312" width="11.42578125" style="315"/>
    <col min="13313" max="13313" width="19.140625" style="315" bestFit="1" customWidth="1"/>
    <col min="13314" max="13314" width="58.42578125" style="315" customWidth="1"/>
    <col min="13315" max="13315" width="12.28515625" style="315" bestFit="1" customWidth="1"/>
    <col min="13316" max="13568" width="11.42578125" style="315"/>
    <col min="13569" max="13569" width="19.140625" style="315" bestFit="1" customWidth="1"/>
    <col min="13570" max="13570" width="58.42578125" style="315" customWidth="1"/>
    <col min="13571" max="13571" width="12.28515625" style="315" bestFit="1" customWidth="1"/>
    <col min="13572" max="13824" width="11.42578125" style="315"/>
    <col min="13825" max="13825" width="19.140625" style="315" bestFit="1" customWidth="1"/>
    <col min="13826" max="13826" width="58.42578125" style="315" customWidth="1"/>
    <col min="13827" max="13827" width="12.28515625" style="315" bestFit="1" customWidth="1"/>
    <col min="13828" max="14080" width="11.42578125" style="315"/>
    <col min="14081" max="14081" width="19.140625" style="315" bestFit="1" customWidth="1"/>
    <col min="14082" max="14082" width="58.42578125" style="315" customWidth="1"/>
    <col min="14083" max="14083" width="12.28515625" style="315" bestFit="1" customWidth="1"/>
    <col min="14084" max="14336" width="11.42578125" style="315"/>
    <col min="14337" max="14337" width="19.140625" style="315" bestFit="1" customWidth="1"/>
    <col min="14338" max="14338" width="58.42578125" style="315" customWidth="1"/>
    <col min="14339" max="14339" width="12.28515625" style="315" bestFit="1" customWidth="1"/>
    <col min="14340" max="14592" width="11.42578125" style="315"/>
    <col min="14593" max="14593" width="19.140625" style="315" bestFit="1" customWidth="1"/>
    <col min="14594" max="14594" width="58.42578125" style="315" customWidth="1"/>
    <col min="14595" max="14595" width="12.28515625" style="315" bestFit="1" customWidth="1"/>
    <col min="14596" max="14848" width="11.42578125" style="315"/>
    <col min="14849" max="14849" width="19.140625" style="315" bestFit="1" customWidth="1"/>
    <col min="14850" max="14850" width="58.42578125" style="315" customWidth="1"/>
    <col min="14851" max="14851" width="12.28515625" style="315" bestFit="1" customWidth="1"/>
    <col min="14852" max="15104" width="11.42578125" style="315"/>
    <col min="15105" max="15105" width="19.140625" style="315" bestFit="1" customWidth="1"/>
    <col min="15106" max="15106" width="58.42578125" style="315" customWidth="1"/>
    <col min="15107" max="15107" width="12.28515625" style="315" bestFit="1" customWidth="1"/>
    <col min="15108" max="15360" width="11.42578125" style="315"/>
    <col min="15361" max="15361" width="19.140625" style="315" bestFit="1" customWidth="1"/>
    <col min="15362" max="15362" width="58.42578125" style="315" customWidth="1"/>
    <col min="15363" max="15363" width="12.28515625" style="315" bestFit="1" customWidth="1"/>
    <col min="15364" max="15616" width="11.42578125" style="315"/>
    <col min="15617" max="15617" width="19.140625" style="315" bestFit="1" customWidth="1"/>
    <col min="15618" max="15618" width="58.42578125" style="315" customWidth="1"/>
    <col min="15619" max="15619" width="12.28515625" style="315" bestFit="1" customWidth="1"/>
    <col min="15620" max="15872" width="11.42578125" style="315"/>
    <col min="15873" max="15873" width="19.140625" style="315" bestFit="1" customWidth="1"/>
    <col min="15874" max="15874" width="58.42578125" style="315" customWidth="1"/>
    <col min="15875" max="15875" width="12.28515625" style="315" bestFit="1" customWidth="1"/>
    <col min="15876" max="16128" width="11.42578125" style="315"/>
    <col min="16129" max="16129" width="19.140625" style="315" bestFit="1" customWidth="1"/>
    <col min="16130" max="16130" width="58.42578125" style="315" customWidth="1"/>
    <col min="16131" max="16131" width="12.28515625" style="315" bestFit="1" customWidth="1"/>
    <col min="16132" max="16384" width="11.42578125" style="315"/>
  </cols>
  <sheetData>
    <row r="3" spans="1:3" ht="15">
      <c r="A3" s="317" t="s">
        <v>1154</v>
      </c>
      <c r="B3" s="318"/>
      <c r="C3" s="321"/>
    </row>
    <row r="4" spans="1:3" ht="15">
      <c r="A4" s="317" t="s">
        <v>1155</v>
      </c>
      <c r="B4" s="317" t="s">
        <v>1156</v>
      </c>
      <c r="C4" s="319" t="s">
        <v>780</v>
      </c>
    </row>
    <row r="5" spans="1:3" ht="15">
      <c r="A5" s="320" t="s">
        <v>1157</v>
      </c>
      <c r="B5" s="320" t="s">
        <v>1158</v>
      </c>
      <c r="C5" s="321">
        <v>129795301</v>
      </c>
    </row>
    <row r="6" spans="1:3" ht="15">
      <c r="A6" s="320" t="s">
        <v>1159</v>
      </c>
      <c r="B6" s="320" t="s">
        <v>1160</v>
      </c>
      <c r="C6" s="321">
        <v>30980010</v>
      </c>
    </row>
    <row r="7" spans="1:3" ht="15">
      <c r="A7" s="320" t="s">
        <v>1161</v>
      </c>
      <c r="B7" s="320" t="s">
        <v>1162</v>
      </c>
      <c r="C7" s="321">
        <v>311343171</v>
      </c>
    </row>
    <row r="8" spans="1:3" ht="15">
      <c r="A8" s="320" t="s">
        <v>1163</v>
      </c>
      <c r="B8" s="320" t="s">
        <v>1164</v>
      </c>
      <c r="C8" s="321">
        <v>91584240</v>
      </c>
    </row>
    <row r="9" spans="1:3" ht="15">
      <c r="A9" s="320" t="s">
        <v>1165</v>
      </c>
      <c r="B9" s="320" t="s">
        <v>1166</v>
      </c>
      <c r="C9" s="321">
        <v>63306355</v>
      </c>
    </row>
    <row r="10" spans="1:3" ht="15">
      <c r="A10" s="320" t="s">
        <v>1167</v>
      </c>
      <c r="B10" s="320" t="s">
        <v>1168</v>
      </c>
      <c r="C10" s="321">
        <v>2222222</v>
      </c>
    </row>
    <row r="11" spans="1:3" ht="15">
      <c r="A11" s="320" t="s">
        <v>1169</v>
      </c>
      <c r="B11" s="320" t="s">
        <v>1170</v>
      </c>
      <c r="C11" s="321">
        <v>445435118</v>
      </c>
    </row>
    <row r="12" spans="1:3" ht="15">
      <c r="A12" s="320" t="s">
        <v>1171</v>
      </c>
      <c r="B12" s="320" t="s">
        <v>1172</v>
      </c>
      <c r="C12" s="321">
        <v>13646014</v>
      </c>
    </row>
    <row r="13" spans="1:3" ht="15">
      <c r="A13" s="320" t="s">
        <v>1173</v>
      </c>
      <c r="B13" s="320" t="s">
        <v>1174</v>
      </c>
      <c r="C13" s="321">
        <v>186739605</v>
      </c>
    </row>
    <row r="14" spans="1:3" ht="15">
      <c r="A14" s="320" t="s">
        <v>1175</v>
      </c>
      <c r="B14" s="320" t="s">
        <v>1176</v>
      </c>
      <c r="C14" s="321">
        <v>10449156</v>
      </c>
    </row>
    <row r="15" spans="1:3" ht="15">
      <c r="A15" s="320" t="s">
        <v>1177</v>
      </c>
      <c r="B15" s="320" t="s">
        <v>1178</v>
      </c>
      <c r="C15" s="321">
        <v>60707414</v>
      </c>
    </row>
    <row r="16" spans="1:3" ht="15">
      <c r="A16" s="320" t="s">
        <v>1179</v>
      </c>
      <c r="B16" s="320" t="s">
        <v>1180</v>
      </c>
      <c r="C16" s="321">
        <v>49103684</v>
      </c>
    </row>
    <row r="17" spans="1:3" ht="15">
      <c r="A17" s="320" t="s">
        <v>1181</v>
      </c>
      <c r="B17" s="320" t="s">
        <v>1182</v>
      </c>
      <c r="C17" s="321">
        <v>30971224</v>
      </c>
    </row>
    <row r="18" spans="1:3" ht="15">
      <c r="A18" s="320" t="s">
        <v>1183</v>
      </c>
      <c r="B18" s="320" t="s">
        <v>1184</v>
      </c>
      <c r="C18" s="321">
        <v>336999916</v>
      </c>
    </row>
    <row r="19" spans="1:3" ht="15">
      <c r="A19" s="320" t="s">
        <v>1185</v>
      </c>
      <c r="B19" s="320" t="s">
        <v>1186</v>
      </c>
      <c r="C19" s="321">
        <v>69277695</v>
      </c>
    </row>
    <row r="20" spans="1:3" ht="15">
      <c r="A20" s="320" t="s">
        <v>1187</v>
      </c>
      <c r="B20" s="320" t="s">
        <v>1188</v>
      </c>
      <c r="C20" s="321">
        <v>16381000</v>
      </c>
    </row>
    <row r="21" spans="1:3" ht="15">
      <c r="A21" s="320" t="s">
        <v>1189</v>
      </c>
      <c r="B21" s="320" t="s">
        <v>1190</v>
      </c>
      <c r="C21" s="321">
        <v>600417309</v>
      </c>
    </row>
    <row r="22" spans="1:3" ht="15">
      <c r="A22" s="320" t="s">
        <v>1191</v>
      </c>
      <c r="B22" s="320" t="s">
        <v>1192</v>
      </c>
      <c r="C22" s="321">
        <v>785343251</v>
      </c>
    </row>
    <row r="23" spans="1:3" ht="15">
      <c r="A23" s="320" t="s">
        <v>1193</v>
      </c>
      <c r="B23" s="320" t="s">
        <v>1194</v>
      </c>
      <c r="C23" s="321">
        <v>23882929</v>
      </c>
    </row>
    <row r="24" spans="1:3" ht="15">
      <c r="A24" s="320" t="s">
        <v>1195</v>
      </c>
      <c r="B24" s="320" t="s">
        <v>1196</v>
      </c>
      <c r="C24" s="321">
        <v>188791974</v>
      </c>
    </row>
    <row r="25" spans="1:3" ht="15">
      <c r="A25" s="320" t="s">
        <v>1197</v>
      </c>
      <c r="B25" s="320" t="s">
        <v>1198</v>
      </c>
      <c r="C25" s="321">
        <v>150108825</v>
      </c>
    </row>
    <row r="26" spans="1:3" ht="15">
      <c r="A26" s="320" t="s">
        <v>1199</v>
      </c>
      <c r="B26" s="320" t="s">
        <v>1200</v>
      </c>
      <c r="C26" s="321">
        <v>162814492</v>
      </c>
    </row>
    <row r="27" spans="1:3" ht="15">
      <c r="A27" s="320" t="s">
        <v>1201</v>
      </c>
      <c r="B27" s="320" t="s">
        <v>1202</v>
      </c>
      <c r="C27" s="321">
        <v>53493462</v>
      </c>
    </row>
    <row r="28" spans="1:3" ht="15">
      <c r="A28" s="320" t="s">
        <v>1203</v>
      </c>
      <c r="B28" s="320" t="s">
        <v>1204</v>
      </c>
      <c r="C28" s="321">
        <v>100028653</v>
      </c>
    </row>
    <row r="29" spans="1:3" ht="15">
      <c r="A29" s="320" t="s">
        <v>1205</v>
      </c>
      <c r="B29" s="320" t="s">
        <v>1206</v>
      </c>
      <c r="C29" s="321">
        <v>39547586</v>
      </c>
    </row>
    <row r="30" spans="1:3" ht="15">
      <c r="A30" s="320" t="s">
        <v>1207</v>
      </c>
      <c r="B30" s="320" t="s">
        <v>1208</v>
      </c>
      <c r="C30" s="321">
        <v>228287329</v>
      </c>
    </row>
    <row r="31" spans="1:3" ht="15">
      <c r="A31" s="320" t="s">
        <v>1209</v>
      </c>
      <c r="B31" s="320" t="s">
        <v>1210</v>
      </c>
      <c r="C31" s="321">
        <v>7540000</v>
      </c>
    </row>
    <row r="32" spans="1:3" ht="15">
      <c r="A32" s="320" t="s">
        <v>1211</v>
      </c>
      <c r="B32" s="320" t="s">
        <v>1212</v>
      </c>
      <c r="C32" s="321">
        <v>319305196</v>
      </c>
    </row>
    <row r="33" spans="1:3" ht="15">
      <c r="A33" s="320" t="s">
        <v>1213</v>
      </c>
      <c r="B33" s="320" t="s">
        <v>1214</v>
      </c>
      <c r="C33" s="321">
        <v>96684051</v>
      </c>
    </row>
    <row r="34" spans="1:3" ht="15">
      <c r="A34" s="320" t="s">
        <v>1215</v>
      </c>
      <c r="B34" s="320" t="s">
        <v>1216</v>
      </c>
      <c r="C34" s="321">
        <v>3371940</v>
      </c>
    </row>
    <row r="35" spans="1:3" ht="15">
      <c r="A35" s="320" t="s">
        <v>1217</v>
      </c>
      <c r="B35" s="320" t="s">
        <v>1218</v>
      </c>
      <c r="C35" s="321">
        <v>24340192</v>
      </c>
    </row>
    <row r="36" spans="1:3" ht="15">
      <c r="A36" s="320" t="s">
        <v>1219</v>
      </c>
      <c r="B36" s="320" t="s">
        <v>1220</v>
      </c>
      <c r="C36" s="321">
        <v>20000000</v>
      </c>
    </row>
    <row r="37" spans="1:3" ht="15">
      <c r="A37" s="320" t="s">
        <v>1221</v>
      </c>
      <c r="B37" s="320" t="s">
        <v>1222</v>
      </c>
      <c r="C37" s="321">
        <v>670828</v>
      </c>
    </row>
    <row r="38" spans="1:3" ht="15">
      <c r="A38" s="320" t="s">
        <v>1223</v>
      </c>
      <c r="B38" s="320" t="s">
        <v>1224</v>
      </c>
      <c r="C38" s="321">
        <v>13244780</v>
      </c>
    </row>
    <row r="39" spans="1:3" ht="15">
      <c r="A39" s="320" t="s">
        <v>1225</v>
      </c>
      <c r="B39" s="320" t="s">
        <v>1226</v>
      </c>
      <c r="C39" s="321">
        <v>86956070</v>
      </c>
    </row>
    <row r="40" spans="1:3" ht="15">
      <c r="A40" s="320" t="s">
        <v>1227</v>
      </c>
      <c r="B40" s="320" t="s">
        <v>1228</v>
      </c>
      <c r="C40" s="321">
        <v>17172800</v>
      </c>
    </row>
    <row r="41" spans="1:3" ht="15">
      <c r="A41" s="320" t="s">
        <v>1229</v>
      </c>
      <c r="B41" s="320" t="s">
        <v>1230</v>
      </c>
      <c r="C41" s="321">
        <v>1342797</v>
      </c>
    </row>
    <row r="42" spans="1:3" ht="15">
      <c r="A42" s="320" t="s">
        <v>1231</v>
      </c>
      <c r="B42" s="320" t="s">
        <v>1232</v>
      </c>
      <c r="C42" s="321">
        <v>713974405</v>
      </c>
    </row>
    <row r="43" spans="1:3" ht="15">
      <c r="A43" s="320" t="s">
        <v>1233</v>
      </c>
      <c r="B43" s="320" t="s">
        <v>1234</v>
      </c>
      <c r="C43" s="321">
        <v>268946697</v>
      </c>
    </row>
    <row r="44" spans="1:3" ht="15">
      <c r="A44" s="320" t="s">
        <v>1235</v>
      </c>
      <c r="B44" s="320" t="s">
        <v>1236</v>
      </c>
      <c r="C44" s="321">
        <v>2701236</v>
      </c>
    </row>
    <row r="45" spans="1:3" ht="15">
      <c r="A45" s="320" t="s">
        <v>1237</v>
      </c>
      <c r="B45" s="320" t="s">
        <v>1238</v>
      </c>
      <c r="C45" s="321">
        <v>73535783</v>
      </c>
    </row>
    <row r="46" spans="1:3" ht="15">
      <c r="A46" s="320" t="s">
        <v>1239</v>
      </c>
      <c r="B46" s="320" t="s">
        <v>1240</v>
      </c>
      <c r="C46" s="321">
        <v>64036875</v>
      </c>
    </row>
    <row r="47" spans="1:3" ht="15">
      <c r="A47" s="320" t="s">
        <v>1241</v>
      </c>
      <c r="B47" s="320" t="s">
        <v>1242</v>
      </c>
      <c r="C47" s="321">
        <v>3963400</v>
      </c>
    </row>
    <row r="48" spans="1:3" ht="15">
      <c r="A48" s="320" t="s">
        <v>1243</v>
      </c>
      <c r="B48" s="320" t="s">
        <v>1244</v>
      </c>
      <c r="C48" s="321">
        <v>23250432</v>
      </c>
    </row>
    <row r="49" spans="1:3" ht="15">
      <c r="A49" s="322"/>
      <c r="B49" s="323" t="s">
        <v>1245</v>
      </c>
      <c r="C49" s="324">
        <v>24336377</v>
      </c>
    </row>
    <row r="50" spans="1:3" ht="15">
      <c r="A50" s="322"/>
      <c r="B50" s="323" t="s">
        <v>1246</v>
      </c>
      <c r="C50" s="324">
        <v>16161117</v>
      </c>
    </row>
    <row r="51" spans="1:3" ht="15">
      <c r="A51" s="322"/>
      <c r="B51" s="323" t="s">
        <v>1247</v>
      </c>
      <c r="C51" s="324">
        <v>777232</v>
      </c>
    </row>
    <row r="52" spans="1:3" ht="15">
      <c r="A52" s="322"/>
      <c r="B52" s="323" t="s">
        <v>1248</v>
      </c>
      <c r="C52" s="324">
        <v>9948162</v>
      </c>
    </row>
    <row r="53" spans="1:3" ht="15">
      <c r="A53" s="322"/>
      <c r="B53" s="323" t="s">
        <v>1249</v>
      </c>
      <c r="C53" s="324">
        <v>48620915</v>
      </c>
    </row>
    <row r="54" spans="1:3" ht="15">
      <c r="A54" s="322"/>
      <c r="B54" s="323" t="s">
        <v>1250</v>
      </c>
      <c r="C54" s="324">
        <v>16403704</v>
      </c>
    </row>
    <row r="55" spans="1:3" ht="15">
      <c r="A55" s="322"/>
      <c r="B55" s="323" t="s">
        <v>1251</v>
      </c>
      <c r="C55" s="324">
        <v>4752184</v>
      </c>
    </row>
    <row r="56" spans="1:3" ht="15">
      <c r="A56" s="322"/>
      <c r="B56" s="323" t="s">
        <v>1252</v>
      </c>
      <c r="C56" s="324">
        <v>71036848</v>
      </c>
    </row>
    <row r="57" spans="1:3" ht="15">
      <c r="A57" s="325" t="s">
        <v>726</v>
      </c>
      <c r="B57" s="326"/>
      <c r="C57" s="327">
        <v>6114731956</v>
      </c>
    </row>
    <row r="58" spans="1:3">
      <c r="C58" s="315"/>
    </row>
    <row r="63" spans="1:3" ht="15">
      <c r="A63" s="317" t="s">
        <v>1154</v>
      </c>
      <c r="B63" s="321"/>
      <c r="C63" s="315"/>
    </row>
    <row r="64" spans="1:3" ht="15">
      <c r="A64" s="317" t="s">
        <v>1253</v>
      </c>
      <c r="B64" s="319" t="s">
        <v>780</v>
      </c>
      <c r="C64" s="315"/>
    </row>
    <row r="65" spans="1:2" s="315" customFormat="1" ht="15">
      <c r="A65" s="320" t="s">
        <v>1254</v>
      </c>
      <c r="B65" s="321">
        <v>50379530</v>
      </c>
    </row>
    <row r="66" spans="1:2" s="315" customFormat="1" ht="15">
      <c r="A66" s="323" t="s">
        <v>1255</v>
      </c>
      <c r="B66" s="324">
        <v>116286526</v>
      </c>
    </row>
    <row r="67" spans="1:2" s="315" customFormat="1" ht="15">
      <c r="A67" s="323" t="s">
        <v>1256</v>
      </c>
      <c r="B67" s="324">
        <v>48620915</v>
      </c>
    </row>
    <row r="68" spans="1:2" s="315" customFormat="1" ht="15">
      <c r="A68" s="325" t="s">
        <v>726</v>
      </c>
      <c r="B68" s="327">
        <v>215286971</v>
      </c>
    </row>
    <row r="69" spans="1:2" s="315" customFormat="1"/>
    <row r="70" spans="1:2" s="315" customFormat="1"/>
    <row r="71" spans="1:2" s="315" customFormat="1"/>
    <row r="72" spans="1:2" s="315" customFormat="1"/>
    <row r="73" spans="1:2" s="315" customFormat="1"/>
    <row r="74" spans="1:2" s="315" customFormat="1"/>
    <row r="75" spans="1:2" s="315" customFormat="1"/>
    <row r="76" spans="1:2" s="315" customFormat="1"/>
    <row r="77" spans="1:2" s="315" customFormat="1"/>
    <row r="78" spans="1:2" s="315" customFormat="1"/>
    <row r="79" spans="1:2" s="315" customFormat="1"/>
    <row r="80" spans="1:2" s="315" customFormat="1"/>
    <row r="81" s="315" customFormat="1"/>
    <row r="82" s="315" customFormat="1"/>
    <row r="83" s="315" customFormat="1"/>
    <row r="84" s="315" customFormat="1"/>
    <row r="85" s="315" customFormat="1"/>
    <row r="86" s="315" customFormat="1"/>
    <row r="87" s="315" customFormat="1"/>
    <row r="88" s="315" customFormat="1"/>
    <row r="89" s="315" customFormat="1"/>
    <row r="90" s="315" customFormat="1"/>
    <row r="91" s="315" customFormat="1"/>
    <row r="92" s="315" customFormat="1"/>
    <row r="93" s="315" customFormat="1"/>
    <row r="94" s="315" customFormat="1"/>
    <row r="95" s="315" customFormat="1"/>
    <row r="96" s="315" customFormat="1"/>
    <row r="97" s="315" customFormat="1"/>
    <row r="98" s="315" customFormat="1"/>
    <row r="99" s="315" customFormat="1"/>
    <row r="100" s="315" customFormat="1"/>
    <row r="101" s="315" customFormat="1"/>
    <row r="102" s="315" customFormat="1"/>
    <row r="103" s="315" customFormat="1"/>
    <row r="104" s="315" customFormat="1"/>
    <row r="105" s="315" customFormat="1"/>
    <row r="106" s="315" customFormat="1"/>
    <row r="107" s="315" customFormat="1"/>
    <row r="108" s="315" customFormat="1"/>
    <row r="109" s="315" customFormat="1"/>
    <row r="110" s="315" customFormat="1"/>
    <row r="111" s="315" customFormat="1"/>
    <row r="112" s="315" customFormat="1"/>
    <row r="113" s="315" customFormat="1"/>
    <row r="114" s="315" customFormat="1"/>
    <row r="115" s="315" customFormat="1"/>
    <row r="116" s="315" customFormat="1"/>
    <row r="117" s="315" customFormat="1"/>
    <row r="118" s="315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topLeftCell="A22" workbookViewId="0">
      <selection activeCell="I41" sqref="I41"/>
    </sheetView>
  </sheetViews>
  <sheetFormatPr baseColWidth="10" defaultRowHeight="15"/>
  <cols>
    <col min="1" max="1" width="15.5703125" customWidth="1"/>
    <col min="2" max="2" width="14.7109375" style="50" customWidth="1"/>
    <col min="3" max="3" width="14.7109375" style="254" customWidth="1"/>
    <col min="4" max="4" width="15.28515625" style="256" customWidth="1"/>
    <col min="5" max="5" width="13.7109375" style="256" customWidth="1"/>
    <col min="6" max="6" width="14.7109375" style="256" customWidth="1"/>
    <col min="7" max="7" width="14.7109375" style="256" bestFit="1" customWidth="1"/>
    <col min="8" max="8" width="13.7109375" bestFit="1" customWidth="1"/>
    <col min="9" max="9" width="13.42578125" bestFit="1" customWidth="1"/>
  </cols>
  <sheetData>
    <row r="3" spans="1:9">
      <c r="B3" s="101" t="s">
        <v>731</v>
      </c>
      <c r="D3" s="254"/>
      <c r="E3" s="254"/>
      <c r="F3" s="254"/>
      <c r="G3" s="254"/>
    </row>
    <row r="4" spans="1:9" ht="30">
      <c r="A4" s="257" t="s">
        <v>4</v>
      </c>
      <c r="B4" t="s">
        <v>767</v>
      </c>
      <c r="C4" s="258" t="s">
        <v>733</v>
      </c>
      <c r="D4" t="s">
        <v>777</v>
      </c>
      <c r="E4" s="260" t="s">
        <v>761</v>
      </c>
      <c r="F4" s="259" t="s">
        <v>732</v>
      </c>
      <c r="G4" s="259" t="s">
        <v>734</v>
      </c>
    </row>
    <row r="5" spans="1:9">
      <c r="A5" s="103" t="s">
        <v>25</v>
      </c>
      <c r="B5" s="102">
        <v>65795728857</v>
      </c>
      <c r="C5" s="255">
        <v>13906898707</v>
      </c>
      <c r="D5" s="102">
        <v>1562292530</v>
      </c>
      <c r="E5" s="255">
        <v>20564449048</v>
      </c>
      <c r="F5" s="255">
        <v>22126741578</v>
      </c>
      <c r="G5" s="255">
        <v>29762088572</v>
      </c>
      <c r="H5" s="50"/>
      <c r="I5" s="50"/>
    </row>
    <row r="6" spans="1:9">
      <c r="A6" s="103" t="s">
        <v>185</v>
      </c>
      <c r="B6" s="102">
        <v>107259396478.58629</v>
      </c>
      <c r="C6" s="255">
        <v>47575567503</v>
      </c>
      <c r="D6" s="102">
        <v>5324530877</v>
      </c>
      <c r="E6" s="255">
        <v>18603011107.586292</v>
      </c>
      <c r="F6" s="255">
        <v>23927541984.586292</v>
      </c>
      <c r="G6" s="255">
        <v>35756286991</v>
      </c>
      <c r="H6" s="50"/>
      <c r="I6" s="50"/>
    </row>
    <row r="7" spans="1:9">
      <c r="A7" s="103" t="s">
        <v>369</v>
      </c>
      <c r="B7" s="102">
        <v>79934221840</v>
      </c>
      <c r="C7" s="255">
        <v>18800205949</v>
      </c>
      <c r="D7" s="102">
        <v>6501792374</v>
      </c>
      <c r="E7" s="255">
        <v>16975897715</v>
      </c>
      <c r="F7" s="255">
        <v>23477690089</v>
      </c>
      <c r="G7" s="255">
        <v>37656325802</v>
      </c>
      <c r="H7" s="50"/>
      <c r="I7" s="50"/>
    </row>
    <row r="8" spans="1:9">
      <c r="A8" s="103" t="s">
        <v>523</v>
      </c>
      <c r="B8" s="102">
        <v>64982251395.020844</v>
      </c>
      <c r="C8" s="255">
        <v>21363484544</v>
      </c>
      <c r="D8" s="102">
        <v>4934059785</v>
      </c>
      <c r="E8" s="255">
        <v>16961312089.02084</v>
      </c>
      <c r="F8" s="255">
        <v>21895371874.02084</v>
      </c>
      <c r="G8" s="255">
        <v>21723394977</v>
      </c>
      <c r="H8" s="50"/>
      <c r="I8" s="50"/>
    </row>
    <row r="9" spans="1:9">
      <c r="A9" s="103" t="s">
        <v>630</v>
      </c>
      <c r="B9" s="102">
        <v>13759563297</v>
      </c>
      <c r="C9" s="255">
        <v>969523762</v>
      </c>
      <c r="D9" s="102">
        <v>417944222</v>
      </c>
      <c r="E9" s="255">
        <v>3703742778</v>
      </c>
      <c r="F9" s="255">
        <v>4121687000</v>
      </c>
      <c r="G9" s="255">
        <v>8668352535</v>
      </c>
      <c r="H9" s="50"/>
      <c r="I9" s="50"/>
    </row>
    <row r="10" spans="1:9">
      <c r="A10" s="103" t="s">
        <v>647</v>
      </c>
      <c r="B10" s="102">
        <v>21787951533</v>
      </c>
      <c r="C10" s="255">
        <v>6004620196</v>
      </c>
      <c r="D10" s="102">
        <v>105507887</v>
      </c>
      <c r="E10" s="255">
        <v>5284854113</v>
      </c>
      <c r="F10" s="255">
        <v>5390362000</v>
      </c>
      <c r="G10" s="255">
        <v>10392969337</v>
      </c>
      <c r="H10" s="50"/>
      <c r="I10" s="50"/>
    </row>
    <row r="11" spans="1:9">
      <c r="A11" s="103" t="s">
        <v>726</v>
      </c>
      <c r="B11" s="102">
        <v>353519113400.60718</v>
      </c>
      <c r="C11" s="255">
        <v>108620300661</v>
      </c>
      <c r="D11" s="102">
        <v>18846127675</v>
      </c>
      <c r="E11" s="255">
        <v>82093266850.607132</v>
      </c>
      <c r="F11" s="255">
        <v>100939394525.60713</v>
      </c>
      <c r="G11" s="255">
        <v>143959418214</v>
      </c>
    </row>
    <row r="17" spans="1:7">
      <c r="B17" s="101" t="s">
        <v>731</v>
      </c>
      <c r="D17" s="254"/>
      <c r="E17" s="254"/>
      <c r="F17" s="254"/>
      <c r="G17" s="254"/>
    </row>
    <row r="18" spans="1:7" ht="30">
      <c r="A18" s="265" t="s">
        <v>763</v>
      </c>
      <c r="B18" s="302" t="s">
        <v>766</v>
      </c>
      <c r="C18" s="258" t="s">
        <v>733</v>
      </c>
      <c r="D18" t="s">
        <v>777</v>
      </c>
      <c r="E18" s="268" t="s">
        <v>761</v>
      </c>
      <c r="F18" s="259" t="s">
        <v>732</v>
      </c>
      <c r="G18" s="259" t="s">
        <v>734</v>
      </c>
    </row>
    <row r="19" spans="1:7">
      <c r="A19" s="266" t="s">
        <v>90</v>
      </c>
      <c r="B19" s="102">
        <v>68211988602</v>
      </c>
      <c r="C19" s="255">
        <v>20601921686</v>
      </c>
      <c r="D19" s="102">
        <v>3510483640</v>
      </c>
      <c r="E19" s="255">
        <v>20330281950</v>
      </c>
      <c r="F19" s="255">
        <v>23840765590</v>
      </c>
      <c r="G19" s="255">
        <v>23769301326</v>
      </c>
    </row>
    <row r="20" spans="1:7">
      <c r="A20" s="266" t="s">
        <v>38</v>
      </c>
      <c r="B20" s="102">
        <v>69676782073</v>
      </c>
      <c r="C20" s="255">
        <v>17529182886</v>
      </c>
      <c r="D20" s="102">
        <v>4116900296</v>
      </c>
      <c r="E20" s="255">
        <v>15427738585</v>
      </c>
      <c r="F20" s="255">
        <v>19544638881</v>
      </c>
      <c r="G20" s="255">
        <v>32602960306</v>
      </c>
    </row>
    <row r="21" spans="1:7">
      <c r="A21" s="266" t="s">
        <v>33</v>
      </c>
      <c r="B21" s="102">
        <v>42399016670</v>
      </c>
      <c r="C21" s="255">
        <v>13366881490</v>
      </c>
      <c r="D21" s="102">
        <v>3307224413</v>
      </c>
      <c r="E21" s="255">
        <v>10084260539</v>
      </c>
      <c r="F21" s="255">
        <v>13391484952</v>
      </c>
      <c r="G21" s="255">
        <v>15640650228</v>
      </c>
    </row>
    <row r="22" spans="1:7">
      <c r="A22" s="266" t="s">
        <v>24</v>
      </c>
      <c r="B22" s="102">
        <v>57295002984</v>
      </c>
      <c r="C22" s="255">
        <v>20844882811</v>
      </c>
      <c r="D22" s="102">
        <v>2999312758</v>
      </c>
      <c r="E22" s="255">
        <v>9123000131</v>
      </c>
      <c r="F22" s="255">
        <v>12122312889</v>
      </c>
      <c r="G22" s="255">
        <v>24327807284</v>
      </c>
    </row>
    <row r="23" spans="1:7">
      <c r="A23" s="266" t="s">
        <v>81</v>
      </c>
      <c r="B23" s="102">
        <v>16822597732.607132</v>
      </c>
      <c r="C23" s="255">
        <v>3007325964</v>
      </c>
      <c r="D23" s="102">
        <v>40890043</v>
      </c>
      <c r="E23" s="255">
        <v>7029315940.607131</v>
      </c>
      <c r="F23" s="255">
        <v>7070205983.607131</v>
      </c>
      <c r="G23" s="255">
        <v>6745065785</v>
      </c>
    </row>
    <row r="24" spans="1:7">
      <c r="A24" s="266" t="s">
        <v>62</v>
      </c>
      <c r="B24" s="102">
        <v>17113618311</v>
      </c>
      <c r="C24" s="255">
        <v>4756115488</v>
      </c>
      <c r="D24" s="102">
        <v>2339315255</v>
      </c>
      <c r="E24" s="255">
        <v>4061836131</v>
      </c>
      <c r="F24" s="255">
        <v>6401151386</v>
      </c>
      <c r="G24" s="255">
        <v>5956351437</v>
      </c>
    </row>
    <row r="25" spans="1:7">
      <c r="A25" s="266" t="s">
        <v>69</v>
      </c>
      <c r="B25" s="102">
        <v>27266423884</v>
      </c>
      <c r="C25" s="255">
        <v>8975233245</v>
      </c>
      <c r="D25" s="102">
        <v>534659397</v>
      </c>
      <c r="E25" s="255">
        <v>5013930414</v>
      </c>
      <c r="F25" s="255">
        <v>5548589811</v>
      </c>
      <c r="G25" s="255">
        <v>12742600828</v>
      </c>
    </row>
    <row r="26" spans="1:7">
      <c r="A26" s="266" t="s">
        <v>706</v>
      </c>
      <c r="B26" s="102">
        <v>25380039873</v>
      </c>
      <c r="C26" s="255">
        <v>13236208136</v>
      </c>
      <c r="D26" s="102">
        <v>1521362460</v>
      </c>
      <c r="E26" s="255">
        <v>4004376180</v>
      </c>
      <c r="F26" s="255">
        <v>5525738640</v>
      </c>
      <c r="G26" s="255">
        <v>6618093097</v>
      </c>
    </row>
    <row r="27" spans="1:7">
      <c r="A27" s="266" t="s">
        <v>41</v>
      </c>
      <c r="B27" s="102">
        <v>12199453824</v>
      </c>
      <c r="C27" s="255">
        <v>1884663327</v>
      </c>
      <c r="D27" s="102">
        <v>355471526</v>
      </c>
      <c r="E27" s="255">
        <v>2875259272</v>
      </c>
      <c r="F27" s="255">
        <v>3230730798</v>
      </c>
      <c r="G27" s="255">
        <v>7084059699</v>
      </c>
    </row>
    <row r="28" spans="1:7">
      <c r="A28" s="266" t="s">
        <v>319</v>
      </c>
      <c r="B28" s="102">
        <v>7401339000</v>
      </c>
      <c r="C28" s="255">
        <v>1989603831</v>
      </c>
      <c r="D28" s="102">
        <v>105507887</v>
      </c>
      <c r="E28" s="255">
        <v>2594892282</v>
      </c>
      <c r="F28" s="255">
        <v>2700400169</v>
      </c>
      <c r="G28" s="255">
        <v>2711335000</v>
      </c>
    </row>
    <row r="29" spans="1:7">
      <c r="A29" s="266" t="s">
        <v>591</v>
      </c>
      <c r="B29" s="102">
        <v>9429595000</v>
      </c>
      <c r="C29" s="255">
        <v>2180682450</v>
      </c>
      <c r="D29" s="102">
        <v>15000000</v>
      </c>
      <c r="E29" s="255">
        <v>1472719326</v>
      </c>
      <c r="F29" s="255">
        <v>1487719326</v>
      </c>
      <c r="G29" s="255">
        <v>5761193224</v>
      </c>
    </row>
    <row r="30" spans="1:7">
      <c r="A30" s="267" t="s">
        <v>348</v>
      </c>
      <c r="B30" s="102">
        <v>323255447</v>
      </c>
      <c r="C30" s="255">
        <v>247599347</v>
      </c>
      <c r="D30" s="102">
        <v>0</v>
      </c>
      <c r="E30" s="255">
        <v>75656100</v>
      </c>
      <c r="F30" s="255">
        <v>75656100</v>
      </c>
      <c r="G30" s="255">
        <v>0</v>
      </c>
    </row>
    <row r="31" spans="1:7">
      <c r="A31" s="103" t="s">
        <v>726</v>
      </c>
      <c r="B31" s="102">
        <v>353519113400.60712</v>
      </c>
      <c r="C31" s="255">
        <v>108620300661</v>
      </c>
      <c r="D31" s="102">
        <v>18846127675</v>
      </c>
      <c r="E31" s="255">
        <v>82093266850.607132</v>
      </c>
      <c r="F31" s="255">
        <v>100939394525.60713</v>
      </c>
      <c r="G31" s="255">
        <v>143959418214</v>
      </c>
    </row>
    <row r="32" spans="1:7">
      <c r="B32"/>
      <c r="C32"/>
      <c r="D32"/>
      <c r="E32"/>
      <c r="F32"/>
      <c r="G32"/>
    </row>
    <row r="33" spans="1:8">
      <c r="B33"/>
      <c r="C33"/>
      <c r="D33"/>
      <c r="E33"/>
      <c r="F33"/>
      <c r="G33"/>
    </row>
    <row r="35" spans="1:8">
      <c r="B35" s="101" t="s">
        <v>731</v>
      </c>
      <c r="D35" s="254"/>
      <c r="E35" s="254"/>
      <c r="F35" s="254"/>
      <c r="G35" s="254"/>
    </row>
    <row r="36" spans="1:8" ht="30">
      <c r="A36" s="265" t="s">
        <v>763</v>
      </c>
      <c r="B36" t="s">
        <v>768</v>
      </c>
      <c r="C36" s="258" t="s">
        <v>733</v>
      </c>
      <c r="D36" t="s">
        <v>778</v>
      </c>
      <c r="E36" s="268" t="s">
        <v>761</v>
      </c>
      <c r="F36" s="259" t="s">
        <v>732</v>
      </c>
      <c r="G36" s="259" t="s">
        <v>734</v>
      </c>
    </row>
    <row r="37" spans="1:8">
      <c r="A37" s="266" t="s">
        <v>702</v>
      </c>
      <c r="B37" s="102">
        <v>187092105581.60715</v>
      </c>
      <c r="C37" s="255">
        <v>55918604811</v>
      </c>
      <c r="D37" s="102">
        <v>10883006851</v>
      </c>
      <c r="E37" s="255">
        <v>47863566727.607132</v>
      </c>
      <c r="F37" s="255">
        <v>58746573578.607132</v>
      </c>
      <c r="G37" s="255">
        <v>72426927192</v>
      </c>
      <c r="H37" s="149"/>
    </row>
    <row r="38" spans="1:8">
      <c r="A38" s="266" t="s">
        <v>83</v>
      </c>
      <c r="B38" s="102">
        <v>10276621148</v>
      </c>
      <c r="C38" s="255">
        <v>2000000000</v>
      </c>
      <c r="D38" s="102">
        <v>0</v>
      </c>
      <c r="E38" s="255">
        <v>4417519004</v>
      </c>
      <c r="F38" s="255">
        <v>4417519004</v>
      </c>
      <c r="G38" s="255">
        <v>3859102144</v>
      </c>
      <c r="H38" s="159"/>
    </row>
    <row r="39" spans="1:8">
      <c r="A39" s="266" t="s">
        <v>109</v>
      </c>
      <c r="B39" s="102">
        <v>34518630681</v>
      </c>
      <c r="C39" s="255">
        <v>8366418496</v>
      </c>
      <c r="D39" s="102">
        <v>2057126580</v>
      </c>
      <c r="E39" s="255">
        <v>4675246252</v>
      </c>
      <c r="F39" s="255">
        <v>6732372832</v>
      </c>
      <c r="G39" s="255">
        <v>19419839353</v>
      </c>
      <c r="H39" s="159"/>
    </row>
    <row r="40" spans="1:8">
      <c r="A40" s="266" t="s">
        <v>73</v>
      </c>
      <c r="B40" s="102">
        <v>17118553537</v>
      </c>
      <c r="C40" s="255">
        <v>2468311879</v>
      </c>
      <c r="D40" s="102">
        <v>426405691</v>
      </c>
      <c r="E40" s="255">
        <v>3057498079</v>
      </c>
      <c r="F40" s="255">
        <v>3483903770</v>
      </c>
      <c r="G40" s="255">
        <v>11166337888</v>
      </c>
      <c r="H40" s="159"/>
    </row>
    <row r="41" spans="1:8">
      <c r="A41" s="266" t="s">
        <v>638</v>
      </c>
      <c r="B41" s="102">
        <v>1807158000</v>
      </c>
      <c r="C41" s="255">
        <v>0</v>
      </c>
      <c r="D41" s="102">
        <v>0</v>
      </c>
      <c r="E41" s="255">
        <v>1807158000</v>
      </c>
      <c r="F41" s="255">
        <v>1807158000</v>
      </c>
      <c r="G41" s="255">
        <v>0</v>
      </c>
      <c r="H41" s="159"/>
    </row>
    <row r="42" spans="1:8">
      <c r="A42" s="266" t="s">
        <v>92</v>
      </c>
      <c r="B42" s="102">
        <v>25481672584</v>
      </c>
      <c r="C42" s="255">
        <v>16262357692</v>
      </c>
      <c r="D42" s="102">
        <v>102815988</v>
      </c>
      <c r="E42" s="255">
        <v>5339601763</v>
      </c>
      <c r="F42" s="255">
        <v>5442417751</v>
      </c>
      <c r="G42" s="255">
        <v>3776897141</v>
      </c>
      <c r="H42" s="159"/>
    </row>
    <row r="43" spans="1:8">
      <c r="A43" s="266" t="s">
        <v>704</v>
      </c>
      <c r="B43" s="102">
        <v>2017716457</v>
      </c>
      <c r="C43" s="255">
        <v>1190794396</v>
      </c>
      <c r="D43" s="102">
        <v>0</v>
      </c>
      <c r="E43" s="255">
        <v>363575061</v>
      </c>
      <c r="F43" s="255">
        <v>363575061</v>
      </c>
      <c r="G43" s="255">
        <v>463347000</v>
      </c>
      <c r="H43" s="159"/>
    </row>
    <row r="44" spans="1:8">
      <c r="A44" s="266" t="s">
        <v>325</v>
      </c>
      <c r="B44" s="102">
        <v>2521322000</v>
      </c>
      <c r="C44" s="255">
        <v>93439000</v>
      </c>
      <c r="D44" s="102">
        <v>0</v>
      </c>
      <c r="E44" s="255">
        <v>432710928</v>
      </c>
      <c r="F44" s="255">
        <v>432710928</v>
      </c>
      <c r="G44" s="255">
        <v>1995172072</v>
      </c>
      <c r="H44" s="159"/>
    </row>
    <row r="45" spans="1:8">
      <c r="A45" s="266" t="s">
        <v>708</v>
      </c>
      <c r="B45" s="102">
        <v>55313204131</v>
      </c>
      <c r="C45" s="255">
        <v>18776532388</v>
      </c>
      <c r="D45" s="102">
        <v>4749064341</v>
      </c>
      <c r="E45" s="255">
        <v>11393486162</v>
      </c>
      <c r="F45" s="255">
        <v>16142550503</v>
      </c>
      <c r="G45" s="255">
        <v>20394121240</v>
      </c>
      <c r="H45" s="149"/>
    </row>
    <row r="46" spans="1:8">
      <c r="A46" s="267" t="s">
        <v>701</v>
      </c>
      <c r="B46" s="102">
        <v>17372129281</v>
      </c>
      <c r="C46" s="255">
        <v>3543841999</v>
      </c>
      <c r="D46" s="102">
        <v>627708224</v>
      </c>
      <c r="E46" s="255">
        <v>2742904874</v>
      </c>
      <c r="F46" s="255">
        <v>3370613098</v>
      </c>
      <c r="G46" s="255">
        <v>10457674184</v>
      </c>
      <c r="H46" s="149"/>
    </row>
    <row r="47" spans="1:8">
      <c r="A47" s="103" t="s">
        <v>726</v>
      </c>
      <c r="B47" s="102">
        <v>353519113400.60718</v>
      </c>
      <c r="C47" s="255">
        <v>108620300661</v>
      </c>
      <c r="D47" s="102">
        <v>18846127675</v>
      </c>
      <c r="E47" s="255">
        <v>82093266850.607132</v>
      </c>
      <c r="F47" s="255">
        <v>100939394525.60713</v>
      </c>
      <c r="G47" s="255">
        <v>143959418214</v>
      </c>
    </row>
    <row r="48" spans="1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5"/>
  <sheetViews>
    <sheetView workbookViewId="0">
      <selection activeCell="L7" sqref="L7"/>
    </sheetView>
  </sheetViews>
  <sheetFormatPr baseColWidth="10" defaultColWidth="11.42578125" defaultRowHeight="12.75"/>
  <cols>
    <col min="1" max="1" width="12.7109375" style="139" bestFit="1" customWidth="1"/>
    <col min="2" max="2" width="12.85546875" style="139" bestFit="1" customWidth="1"/>
    <col min="3" max="5" width="13.7109375" style="139" bestFit="1" customWidth="1"/>
    <col min="6" max="6" width="14.28515625" style="139" bestFit="1" customWidth="1"/>
    <col min="7" max="7" width="4.5703125" style="139" customWidth="1"/>
    <col min="8" max="8" width="15.7109375" style="139" customWidth="1"/>
    <col min="9" max="9" width="14.7109375" style="139" bestFit="1" customWidth="1"/>
    <col min="10" max="10" width="11.28515625" style="139" customWidth="1"/>
    <col min="11" max="11" width="2.7109375" style="139" bestFit="1" customWidth="1"/>
    <col min="12" max="12" width="18.140625" style="139" customWidth="1"/>
    <col min="13" max="15" width="2" style="139" bestFit="1" customWidth="1"/>
    <col min="16" max="16" width="18.42578125" style="139" bestFit="1" customWidth="1"/>
    <col min="17" max="17" width="14.7109375" style="139" bestFit="1" customWidth="1"/>
    <col min="18" max="18" width="11.5703125" style="139" customWidth="1"/>
    <col min="19" max="19" width="3.28515625" style="139" customWidth="1"/>
    <col min="20" max="221" width="11.42578125" style="139"/>
    <col min="222" max="222" width="1.85546875" style="139" bestFit="1" customWidth="1"/>
    <col min="223" max="224" width="2" style="139" bestFit="1" customWidth="1"/>
    <col min="225" max="225" width="2.5703125" style="139" customWidth="1"/>
    <col min="226" max="226" width="2.28515625" style="139" bestFit="1" customWidth="1"/>
    <col min="227" max="227" width="11.42578125" style="139"/>
    <col min="228" max="228" width="1.85546875" style="139" bestFit="1" customWidth="1"/>
    <col min="229" max="229" width="2" style="139" bestFit="1" customWidth="1"/>
    <col min="230" max="231" width="0" style="139" hidden="1" customWidth="1"/>
    <col min="232" max="232" width="2.140625" style="139" customWidth="1"/>
    <col min="233" max="233" width="2.28515625" style="139" bestFit="1" customWidth="1"/>
    <col min="234" max="234" width="2" style="139" customWidth="1"/>
    <col min="235" max="235" width="1.7109375" style="139" bestFit="1" customWidth="1"/>
    <col min="236" max="477" width="11.42578125" style="139"/>
    <col min="478" max="478" width="1.85546875" style="139" bestFit="1" customWidth="1"/>
    <col min="479" max="480" width="2" style="139" bestFit="1" customWidth="1"/>
    <col min="481" max="481" width="2.5703125" style="139" customWidth="1"/>
    <col min="482" max="482" width="2.28515625" style="139" bestFit="1" customWidth="1"/>
    <col min="483" max="483" width="11.42578125" style="139"/>
    <col min="484" max="484" width="1.85546875" style="139" bestFit="1" customWidth="1"/>
    <col min="485" max="485" width="2" style="139" bestFit="1" customWidth="1"/>
    <col min="486" max="487" width="0" style="139" hidden="1" customWidth="1"/>
    <col min="488" max="488" width="2.140625" style="139" customWidth="1"/>
    <col min="489" max="489" width="2.28515625" style="139" bestFit="1" customWidth="1"/>
    <col min="490" max="490" width="2" style="139" customWidth="1"/>
    <col min="491" max="491" width="1.7109375" style="139" bestFit="1" customWidth="1"/>
    <col min="492" max="733" width="11.42578125" style="139"/>
    <col min="734" max="734" width="1.85546875" style="139" bestFit="1" customWidth="1"/>
    <col min="735" max="736" width="2" style="139" bestFit="1" customWidth="1"/>
    <col min="737" max="737" width="2.5703125" style="139" customWidth="1"/>
    <col min="738" max="738" width="2.28515625" style="139" bestFit="1" customWidth="1"/>
    <col min="739" max="739" width="11.42578125" style="139"/>
    <col min="740" max="740" width="1.85546875" style="139" bestFit="1" customWidth="1"/>
    <col min="741" max="741" width="2" style="139" bestFit="1" customWidth="1"/>
    <col min="742" max="743" width="0" style="139" hidden="1" customWidth="1"/>
    <col min="744" max="744" width="2.140625" style="139" customWidth="1"/>
    <col min="745" max="745" width="2.28515625" style="139" bestFit="1" customWidth="1"/>
    <col min="746" max="746" width="2" style="139" customWidth="1"/>
    <col min="747" max="747" width="1.7109375" style="139" bestFit="1" customWidth="1"/>
    <col min="748" max="989" width="11.42578125" style="139"/>
    <col min="990" max="990" width="1.85546875" style="139" bestFit="1" customWidth="1"/>
    <col min="991" max="992" width="2" style="139" bestFit="1" customWidth="1"/>
    <col min="993" max="993" width="2.5703125" style="139" customWidth="1"/>
    <col min="994" max="994" width="2.28515625" style="139" bestFit="1" customWidth="1"/>
    <col min="995" max="995" width="11.42578125" style="139"/>
    <col min="996" max="996" width="1.85546875" style="139" bestFit="1" customWidth="1"/>
    <col min="997" max="997" width="2" style="139" bestFit="1" customWidth="1"/>
    <col min="998" max="999" width="0" style="139" hidden="1" customWidth="1"/>
    <col min="1000" max="1000" width="2.140625" style="139" customWidth="1"/>
    <col min="1001" max="1001" width="2.28515625" style="139" bestFit="1" customWidth="1"/>
    <col min="1002" max="1002" width="2" style="139" customWidth="1"/>
    <col min="1003" max="1003" width="1.7109375" style="139" bestFit="1" customWidth="1"/>
    <col min="1004" max="1245" width="11.42578125" style="139"/>
    <col min="1246" max="1246" width="1.85546875" style="139" bestFit="1" customWidth="1"/>
    <col min="1247" max="1248" width="2" style="139" bestFit="1" customWidth="1"/>
    <col min="1249" max="1249" width="2.5703125" style="139" customWidth="1"/>
    <col min="1250" max="1250" width="2.28515625" style="139" bestFit="1" customWidth="1"/>
    <col min="1251" max="1251" width="11.42578125" style="139"/>
    <col min="1252" max="1252" width="1.85546875" style="139" bestFit="1" customWidth="1"/>
    <col min="1253" max="1253" width="2" style="139" bestFit="1" customWidth="1"/>
    <col min="1254" max="1255" width="0" style="139" hidden="1" customWidth="1"/>
    <col min="1256" max="1256" width="2.140625" style="139" customWidth="1"/>
    <col min="1257" max="1257" width="2.28515625" style="139" bestFit="1" customWidth="1"/>
    <col min="1258" max="1258" width="2" style="139" customWidth="1"/>
    <col min="1259" max="1259" width="1.7109375" style="139" bestFit="1" customWidth="1"/>
    <col min="1260" max="1501" width="11.42578125" style="139"/>
    <col min="1502" max="1502" width="1.85546875" style="139" bestFit="1" customWidth="1"/>
    <col min="1503" max="1504" width="2" style="139" bestFit="1" customWidth="1"/>
    <col min="1505" max="1505" width="2.5703125" style="139" customWidth="1"/>
    <col min="1506" max="1506" width="2.28515625" style="139" bestFit="1" customWidth="1"/>
    <col min="1507" max="1507" width="11.42578125" style="139"/>
    <col min="1508" max="1508" width="1.85546875" style="139" bestFit="1" customWidth="1"/>
    <col min="1509" max="1509" width="2" style="139" bestFit="1" customWidth="1"/>
    <col min="1510" max="1511" width="0" style="139" hidden="1" customWidth="1"/>
    <col min="1512" max="1512" width="2.140625" style="139" customWidth="1"/>
    <col min="1513" max="1513" width="2.28515625" style="139" bestFit="1" customWidth="1"/>
    <col min="1514" max="1514" width="2" style="139" customWidth="1"/>
    <col min="1515" max="1515" width="1.7109375" style="139" bestFit="1" customWidth="1"/>
    <col min="1516" max="1757" width="11.42578125" style="139"/>
    <col min="1758" max="1758" width="1.85546875" style="139" bestFit="1" customWidth="1"/>
    <col min="1759" max="1760" width="2" style="139" bestFit="1" customWidth="1"/>
    <col min="1761" max="1761" width="2.5703125" style="139" customWidth="1"/>
    <col min="1762" max="1762" width="2.28515625" style="139" bestFit="1" customWidth="1"/>
    <col min="1763" max="1763" width="11.42578125" style="139"/>
    <col min="1764" max="1764" width="1.85546875" style="139" bestFit="1" customWidth="1"/>
    <col min="1765" max="1765" width="2" style="139" bestFit="1" customWidth="1"/>
    <col min="1766" max="1767" width="0" style="139" hidden="1" customWidth="1"/>
    <col min="1768" max="1768" width="2.140625" style="139" customWidth="1"/>
    <col min="1769" max="1769" width="2.28515625" style="139" bestFit="1" customWidth="1"/>
    <col min="1770" max="1770" width="2" style="139" customWidth="1"/>
    <col min="1771" max="1771" width="1.7109375" style="139" bestFit="1" customWidth="1"/>
    <col min="1772" max="2013" width="11.42578125" style="139"/>
    <col min="2014" max="2014" width="1.85546875" style="139" bestFit="1" customWidth="1"/>
    <col min="2015" max="2016" width="2" style="139" bestFit="1" customWidth="1"/>
    <col min="2017" max="2017" width="2.5703125" style="139" customWidth="1"/>
    <col min="2018" max="2018" width="2.28515625" style="139" bestFit="1" customWidth="1"/>
    <col min="2019" max="2019" width="11.42578125" style="139"/>
    <col min="2020" max="2020" width="1.85546875" style="139" bestFit="1" customWidth="1"/>
    <col min="2021" max="2021" width="2" style="139" bestFit="1" customWidth="1"/>
    <col min="2022" max="2023" width="0" style="139" hidden="1" customWidth="1"/>
    <col min="2024" max="2024" width="2.140625" style="139" customWidth="1"/>
    <col min="2025" max="2025" width="2.28515625" style="139" bestFit="1" customWidth="1"/>
    <col min="2026" max="2026" width="2" style="139" customWidth="1"/>
    <col min="2027" max="2027" width="1.7109375" style="139" bestFit="1" customWidth="1"/>
    <col min="2028" max="2269" width="11.42578125" style="139"/>
    <col min="2270" max="2270" width="1.85546875" style="139" bestFit="1" customWidth="1"/>
    <col min="2271" max="2272" width="2" style="139" bestFit="1" customWidth="1"/>
    <col min="2273" max="2273" width="2.5703125" style="139" customWidth="1"/>
    <col min="2274" max="2274" width="2.28515625" style="139" bestFit="1" customWidth="1"/>
    <col min="2275" max="2275" width="11.42578125" style="139"/>
    <col min="2276" max="2276" width="1.85546875" style="139" bestFit="1" customWidth="1"/>
    <col min="2277" max="2277" width="2" style="139" bestFit="1" customWidth="1"/>
    <col min="2278" max="2279" width="0" style="139" hidden="1" customWidth="1"/>
    <col min="2280" max="2280" width="2.140625" style="139" customWidth="1"/>
    <col min="2281" max="2281" width="2.28515625" style="139" bestFit="1" customWidth="1"/>
    <col min="2282" max="2282" width="2" style="139" customWidth="1"/>
    <col min="2283" max="2283" width="1.7109375" style="139" bestFit="1" customWidth="1"/>
    <col min="2284" max="2525" width="11.42578125" style="139"/>
    <col min="2526" max="2526" width="1.85546875" style="139" bestFit="1" customWidth="1"/>
    <col min="2527" max="2528" width="2" style="139" bestFit="1" customWidth="1"/>
    <col min="2529" max="2529" width="2.5703125" style="139" customWidth="1"/>
    <col min="2530" max="2530" width="2.28515625" style="139" bestFit="1" customWidth="1"/>
    <col min="2531" max="2531" width="11.42578125" style="139"/>
    <col min="2532" max="2532" width="1.85546875" style="139" bestFit="1" customWidth="1"/>
    <col min="2533" max="2533" width="2" style="139" bestFit="1" customWidth="1"/>
    <col min="2534" max="2535" width="0" style="139" hidden="1" customWidth="1"/>
    <col min="2536" max="2536" width="2.140625" style="139" customWidth="1"/>
    <col min="2537" max="2537" width="2.28515625" style="139" bestFit="1" customWidth="1"/>
    <col min="2538" max="2538" width="2" style="139" customWidth="1"/>
    <col min="2539" max="2539" width="1.7109375" style="139" bestFit="1" customWidth="1"/>
    <col min="2540" max="2781" width="11.42578125" style="139"/>
    <col min="2782" max="2782" width="1.85546875" style="139" bestFit="1" customWidth="1"/>
    <col min="2783" max="2784" width="2" style="139" bestFit="1" customWidth="1"/>
    <col min="2785" max="2785" width="2.5703125" style="139" customWidth="1"/>
    <col min="2786" max="2786" width="2.28515625" style="139" bestFit="1" customWidth="1"/>
    <col min="2787" max="2787" width="11.42578125" style="139"/>
    <col min="2788" max="2788" width="1.85546875" style="139" bestFit="1" customWidth="1"/>
    <col min="2789" max="2789" width="2" style="139" bestFit="1" customWidth="1"/>
    <col min="2790" max="2791" width="0" style="139" hidden="1" customWidth="1"/>
    <col min="2792" max="2792" width="2.140625" style="139" customWidth="1"/>
    <col min="2793" max="2793" width="2.28515625" style="139" bestFit="1" customWidth="1"/>
    <col min="2794" max="2794" width="2" style="139" customWidth="1"/>
    <col min="2795" max="2795" width="1.7109375" style="139" bestFit="1" customWidth="1"/>
    <col min="2796" max="3037" width="11.42578125" style="139"/>
    <col min="3038" max="3038" width="1.85546875" style="139" bestFit="1" customWidth="1"/>
    <col min="3039" max="3040" width="2" style="139" bestFit="1" customWidth="1"/>
    <col min="3041" max="3041" width="2.5703125" style="139" customWidth="1"/>
    <col min="3042" max="3042" width="2.28515625" style="139" bestFit="1" customWidth="1"/>
    <col min="3043" max="3043" width="11.42578125" style="139"/>
    <col min="3044" max="3044" width="1.85546875" style="139" bestFit="1" customWidth="1"/>
    <col min="3045" max="3045" width="2" style="139" bestFit="1" customWidth="1"/>
    <col min="3046" max="3047" width="0" style="139" hidden="1" customWidth="1"/>
    <col min="3048" max="3048" width="2.140625" style="139" customWidth="1"/>
    <col min="3049" max="3049" width="2.28515625" style="139" bestFit="1" customWidth="1"/>
    <col min="3050" max="3050" width="2" style="139" customWidth="1"/>
    <col min="3051" max="3051" width="1.7109375" style="139" bestFit="1" customWidth="1"/>
    <col min="3052" max="3293" width="11.42578125" style="139"/>
    <col min="3294" max="3294" width="1.85546875" style="139" bestFit="1" customWidth="1"/>
    <col min="3295" max="3296" width="2" style="139" bestFit="1" customWidth="1"/>
    <col min="3297" max="3297" width="2.5703125" style="139" customWidth="1"/>
    <col min="3298" max="3298" width="2.28515625" style="139" bestFit="1" customWidth="1"/>
    <col min="3299" max="3299" width="11.42578125" style="139"/>
    <col min="3300" max="3300" width="1.85546875" style="139" bestFit="1" customWidth="1"/>
    <col min="3301" max="3301" width="2" style="139" bestFit="1" customWidth="1"/>
    <col min="3302" max="3303" width="0" style="139" hidden="1" customWidth="1"/>
    <col min="3304" max="3304" width="2.140625" style="139" customWidth="1"/>
    <col min="3305" max="3305" width="2.28515625" style="139" bestFit="1" customWidth="1"/>
    <col min="3306" max="3306" width="2" style="139" customWidth="1"/>
    <col min="3307" max="3307" width="1.7109375" style="139" bestFit="1" customWidth="1"/>
    <col min="3308" max="3549" width="11.42578125" style="139"/>
    <col min="3550" max="3550" width="1.85546875" style="139" bestFit="1" customWidth="1"/>
    <col min="3551" max="3552" width="2" style="139" bestFit="1" customWidth="1"/>
    <col min="3553" max="3553" width="2.5703125" style="139" customWidth="1"/>
    <col min="3554" max="3554" width="2.28515625" style="139" bestFit="1" customWidth="1"/>
    <col min="3555" max="3555" width="11.42578125" style="139"/>
    <col min="3556" max="3556" width="1.85546875" style="139" bestFit="1" customWidth="1"/>
    <col min="3557" max="3557" width="2" style="139" bestFit="1" customWidth="1"/>
    <col min="3558" max="3559" width="0" style="139" hidden="1" customWidth="1"/>
    <col min="3560" max="3560" width="2.140625" style="139" customWidth="1"/>
    <col min="3561" max="3561" width="2.28515625" style="139" bestFit="1" customWidth="1"/>
    <col min="3562" max="3562" width="2" style="139" customWidth="1"/>
    <col min="3563" max="3563" width="1.7109375" style="139" bestFit="1" customWidth="1"/>
    <col min="3564" max="3805" width="11.42578125" style="139"/>
    <col min="3806" max="3806" width="1.85546875" style="139" bestFit="1" customWidth="1"/>
    <col min="3807" max="3808" width="2" style="139" bestFit="1" customWidth="1"/>
    <col min="3809" max="3809" width="2.5703125" style="139" customWidth="1"/>
    <col min="3810" max="3810" width="2.28515625" style="139" bestFit="1" customWidth="1"/>
    <col min="3811" max="3811" width="11.42578125" style="139"/>
    <col min="3812" max="3812" width="1.85546875" style="139" bestFit="1" customWidth="1"/>
    <col min="3813" max="3813" width="2" style="139" bestFit="1" customWidth="1"/>
    <col min="3814" max="3815" width="0" style="139" hidden="1" customWidth="1"/>
    <col min="3816" max="3816" width="2.140625" style="139" customWidth="1"/>
    <col min="3817" max="3817" width="2.28515625" style="139" bestFit="1" customWidth="1"/>
    <col min="3818" max="3818" width="2" style="139" customWidth="1"/>
    <col min="3819" max="3819" width="1.7109375" style="139" bestFit="1" customWidth="1"/>
    <col min="3820" max="4061" width="11.42578125" style="139"/>
    <col min="4062" max="4062" width="1.85546875" style="139" bestFit="1" customWidth="1"/>
    <col min="4063" max="4064" width="2" style="139" bestFit="1" customWidth="1"/>
    <col min="4065" max="4065" width="2.5703125" style="139" customWidth="1"/>
    <col min="4066" max="4066" width="2.28515625" style="139" bestFit="1" customWidth="1"/>
    <col min="4067" max="4067" width="11.42578125" style="139"/>
    <col min="4068" max="4068" width="1.85546875" style="139" bestFit="1" customWidth="1"/>
    <col min="4069" max="4069" width="2" style="139" bestFit="1" customWidth="1"/>
    <col min="4070" max="4071" width="0" style="139" hidden="1" customWidth="1"/>
    <col min="4072" max="4072" width="2.140625" style="139" customWidth="1"/>
    <col min="4073" max="4073" width="2.28515625" style="139" bestFit="1" customWidth="1"/>
    <col min="4074" max="4074" width="2" style="139" customWidth="1"/>
    <col min="4075" max="4075" width="1.7109375" style="139" bestFit="1" customWidth="1"/>
    <col min="4076" max="4317" width="11.42578125" style="139"/>
    <col min="4318" max="4318" width="1.85546875" style="139" bestFit="1" customWidth="1"/>
    <col min="4319" max="4320" width="2" style="139" bestFit="1" customWidth="1"/>
    <col min="4321" max="4321" width="2.5703125" style="139" customWidth="1"/>
    <col min="4322" max="4322" width="2.28515625" style="139" bestFit="1" customWidth="1"/>
    <col min="4323" max="4323" width="11.42578125" style="139"/>
    <col min="4324" max="4324" width="1.85546875" style="139" bestFit="1" customWidth="1"/>
    <col min="4325" max="4325" width="2" style="139" bestFit="1" customWidth="1"/>
    <col min="4326" max="4327" width="0" style="139" hidden="1" customWidth="1"/>
    <col min="4328" max="4328" width="2.140625" style="139" customWidth="1"/>
    <col min="4329" max="4329" width="2.28515625" style="139" bestFit="1" customWidth="1"/>
    <col min="4330" max="4330" width="2" style="139" customWidth="1"/>
    <col min="4331" max="4331" width="1.7109375" style="139" bestFit="1" customWidth="1"/>
    <col min="4332" max="4573" width="11.42578125" style="139"/>
    <col min="4574" max="4574" width="1.85546875" style="139" bestFit="1" customWidth="1"/>
    <col min="4575" max="4576" width="2" style="139" bestFit="1" customWidth="1"/>
    <col min="4577" max="4577" width="2.5703125" style="139" customWidth="1"/>
    <col min="4578" max="4578" width="2.28515625" style="139" bestFit="1" customWidth="1"/>
    <col min="4579" max="4579" width="11.42578125" style="139"/>
    <col min="4580" max="4580" width="1.85546875" style="139" bestFit="1" customWidth="1"/>
    <col min="4581" max="4581" width="2" style="139" bestFit="1" customWidth="1"/>
    <col min="4582" max="4583" width="0" style="139" hidden="1" customWidth="1"/>
    <col min="4584" max="4584" width="2.140625" style="139" customWidth="1"/>
    <col min="4585" max="4585" width="2.28515625" style="139" bestFit="1" customWidth="1"/>
    <col min="4586" max="4586" width="2" style="139" customWidth="1"/>
    <col min="4587" max="4587" width="1.7109375" style="139" bestFit="1" customWidth="1"/>
    <col min="4588" max="4829" width="11.42578125" style="139"/>
    <col min="4830" max="4830" width="1.85546875" style="139" bestFit="1" customWidth="1"/>
    <col min="4831" max="4832" width="2" style="139" bestFit="1" customWidth="1"/>
    <col min="4833" max="4833" width="2.5703125" style="139" customWidth="1"/>
    <col min="4834" max="4834" width="2.28515625" style="139" bestFit="1" customWidth="1"/>
    <col min="4835" max="4835" width="11.42578125" style="139"/>
    <col min="4836" max="4836" width="1.85546875" style="139" bestFit="1" customWidth="1"/>
    <col min="4837" max="4837" width="2" style="139" bestFit="1" customWidth="1"/>
    <col min="4838" max="4839" width="0" style="139" hidden="1" customWidth="1"/>
    <col min="4840" max="4840" width="2.140625" style="139" customWidth="1"/>
    <col min="4841" max="4841" width="2.28515625" style="139" bestFit="1" customWidth="1"/>
    <col min="4842" max="4842" width="2" style="139" customWidth="1"/>
    <col min="4843" max="4843" width="1.7109375" style="139" bestFit="1" customWidth="1"/>
    <col min="4844" max="5085" width="11.42578125" style="139"/>
    <col min="5086" max="5086" width="1.85546875" style="139" bestFit="1" customWidth="1"/>
    <col min="5087" max="5088" width="2" style="139" bestFit="1" customWidth="1"/>
    <col min="5089" max="5089" width="2.5703125" style="139" customWidth="1"/>
    <col min="5090" max="5090" width="2.28515625" style="139" bestFit="1" customWidth="1"/>
    <col min="5091" max="5091" width="11.42578125" style="139"/>
    <col min="5092" max="5092" width="1.85546875" style="139" bestFit="1" customWidth="1"/>
    <col min="5093" max="5093" width="2" style="139" bestFit="1" customWidth="1"/>
    <col min="5094" max="5095" width="0" style="139" hidden="1" customWidth="1"/>
    <col min="5096" max="5096" width="2.140625" style="139" customWidth="1"/>
    <col min="5097" max="5097" width="2.28515625" style="139" bestFit="1" customWidth="1"/>
    <col min="5098" max="5098" width="2" style="139" customWidth="1"/>
    <col min="5099" max="5099" width="1.7109375" style="139" bestFit="1" customWidth="1"/>
    <col min="5100" max="5341" width="11.42578125" style="139"/>
    <col min="5342" max="5342" width="1.85546875" style="139" bestFit="1" customWidth="1"/>
    <col min="5343" max="5344" width="2" style="139" bestFit="1" customWidth="1"/>
    <col min="5345" max="5345" width="2.5703125" style="139" customWidth="1"/>
    <col min="5346" max="5346" width="2.28515625" style="139" bestFit="1" customWidth="1"/>
    <col min="5347" max="5347" width="11.42578125" style="139"/>
    <col min="5348" max="5348" width="1.85546875" style="139" bestFit="1" customWidth="1"/>
    <col min="5349" max="5349" width="2" style="139" bestFit="1" customWidth="1"/>
    <col min="5350" max="5351" width="0" style="139" hidden="1" customWidth="1"/>
    <col min="5352" max="5352" width="2.140625" style="139" customWidth="1"/>
    <col min="5353" max="5353" width="2.28515625" style="139" bestFit="1" customWidth="1"/>
    <col min="5354" max="5354" width="2" style="139" customWidth="1"/>
    <col min="5355" max="5355" width="1.7109375" style="139" bestFit="1" customWidth="1"/>
    <col min="5356" max="5597" width="11.42578125" style="139"/>
    <col min="5598" max="5598" width="1.85546875" style="139" bestFit="1" customWidth="1"/>
    <col min="5599" max="5600" width="2" style="139" bestFit="1" customWidth="1"/>
    <col min="5601" max="5601" width="2.5703125" style="139" customWidth="1"/>
    <col min="5602" max="5602" width="2.28515625" style="139" bestFit="1" customWidth="1"/>
    <col min="5603" max="5603" width="11.42578125" style="139"/>
    <col min="5604" max="5604" width="1.85546875" style="139" bestFit="1" customWidth="1"/>
    <col min="5605" max="5605" width="2" style="139" bestFit="1" customWidth="1"/>
    <col min="5606" max="5607" width="0" style="139" hidden="1" customWidth="1"/>
    <col min="5608" max="5608" width="2.140625" style="139" customWidth="1"/>
    <col min="5609" max="5609" width="2.28515625" style="139" bestFit="1" customWidth="1"/>
    <col min="5610" max="5610" width="2" style="139" customWidth="1"/>
    <col min="5611" max="5611" width="1.7109375" style="139" bestFit="1" customWidth="1"/>
    <col min="5612" max="5853" width="11.42578125" style="139"/>
    <col min="5854" max="5854" width="1.85546875" style="139" bestFit="1" customWidth="1"/>
    <col min="5855" max="5856" width="2" style="139" bestFit="1" customWidth="1"/>
    <col min="5857" max="5857" width="2.5703125" style="139" customWidth="1"/>
    <col min="5858" max="5858" width="2.28515625" style="139" bestFit="1" customWidth="1"/>
    <col min="5859" max="5859" width="11.42578125" style="139"/>
    <col min="5860" max="5860" width="1.85546875" style="139" bestFit="1" customWidth="1"/>
    <col min="5861" max="5861" width="2" style="139" bestFit="1" customWidth="1"/>
    <col min="5862" max="5863" width="0" style="139" hidden="1" customWidth="1"/>
    <col min="5864" max="5864" width="2.140625" style="139" customWidth="1"/>
    <col min="5865" max="5865" width="2.28515625" style="139" bestFit="1" customWidth="1"/>
    <col min="5866" max="5866" width="2" style="139" customWidth="1"/>
    <col min="5867" max="5867" width="1.7109375" style="139" bestFit="1" customWidth="1"/>
    <col min="5868" max="6109" width="11.42578125" style="139"/>
    <col min="6110" max="6110" width="1.85546875" style="139" bestFit="1" customWidth="1"/>
    <col min="6111" max="6112" width="2" style="139" bestFit="1" customWidth="1"/>
    <col min="6113" max="6113" width="2.5703125" style="139" customWidth="1"/>
    <col min="6114" max="6114" width="2.28515625" style="139" bestFit="1" customWidth="1"/>
    <col min="6115" max="6115" width="11.42578125" style="139"/>
    <col min="6116" max="6116" width="1.85546875" style="139" bestFit="1" customWidth="1"/>
    <col min="6117" max="6117" width="2" style="139" bestFit="1" customWidth="1"/>
    <col min="6118" max="6119" width="0" style="139" hidden="1" customWidth="1"/>
    <col min="6120" max="6120" width="2.140625" style="139" customWidth="1"/>
    <col min="6121" max="6121" width="2.28515625" style="139" bestFit="1" customWidth="1"/>
    <col min="6122" max="6122" width="2" style="139" customWidth="1"/>
    <col min="6123" max="6123" width="1.7109375" style="139" bestFit="1" customWidth="1"/>
    <col min="6124" max="6365" width="11.42578125" style="139"/>
    <col min="6366" max="6366" width="1.85546875" style="139" bestFit="1" customWidth="1"/>
    <col min="6367" max="6368" width="2" style="139" bestFit="1" customWidth="1"/>
    <col min="6369" max="6369" width="2.5703125" style="139" customWidth="1"/>
    <col min="6370" max="6370" width="2.28515625" style="139" bestFit="1" customWidth="1"/>
    <col min="6371" max="6371" width="11.42578125" style="139"/>
    <col min="6372" max="6372" width="1.85546875" style="139" bestFit="1" customWidth="1"/>
    <col min="6373" max="6373" width="2" style="139" bestFit="1" customWidth="1"/>
    <col min="6374" max="6375" width="0" style="139" hidden="1" customWidth="1"/>
    <col min="6376" max="6376" width="2.140625" style="139" customWidth="1"/>
    <col min="6377" max="6377" width="2.28515625" style="139" bestFit="1" customWidth="1"/>
    <col min="6378" max="6378" width="2" style="139" customWidth="1"/>
    <col min="6379" max="6379" width="1.7109375" style="139" bestFit="1" customWidth="1"/>
    <col min="6380" max="6621" width="11.42578125" style="139"/>
    <col min="6622" max="6622" width="1.85546875" style="139" bestFit="1" customWidth="1"/>
    <col min="6623" max="6624" width="2" style="139" bestFit="1" customWidth="1"/>
    <col min="6625" max="6625" width="2.5703125" style="139" customWidth="1"/>
    <col min="6626" max="6626" width="2.28515625" style="139" bestFit="1" customWidth="1"/>
    <col min="6627" max="6627" width="11.42578125" style="139"/>
    <col min="6628" max="6628" width="1.85546875" style="139" bestFit="1" customWidth="1"/>
    <col min="6629" max="6629" width="2" style="139" bestFit="1" customWidth="1"/>
    <col min="6630" max="6631" width="0" style="139" hidden="1" customWidth="1"/>
    <col min="6632" max="6632" width="2.140625" style="139" customWidth="1"/>
    <col min="6633" max="6633" width="2.28515625" style="139" bestFit="1" customWidth="1"/>
    <col min="6634" max="6634" width="2" style="139" customWidth="1"/>
    <col min="6635" max="6635" width="1.7109375" style="139" bestFit="1" customWidth="1"/>
    <col min="6636" max="6877" width="11.42578125" style="139"/>
    <col min="6878" max="6878" width="1.85546875" style="139" bestFit="1" customWidth="1"/>
    <col min="6879" max="6880" width="2" style="139" bestFit="1" customWidth="1"/>
    <col min="6881" max="6881" width="2.5703125" style="139" customWidth="1"/>
    <col min="6882" max="6882" width="2.28515625" style="139" bestFit="1" customWidth="1"/>
    <col min="6883" max="6883" width="11.42578125" style="139"/>
    <col min="6884" max="6884" width="1.85546875" style="139" bestFit="1" customWidth="1"/>
    <col min="6885" max="6885" width="2" style="139" bestFit="1" customWidth="1"/>
    <col min="6886" max="6887" width="0" style="139" hidden="1" customWidth="1"/>
    <col min="6888" max="6888" width="2.140625" style="139" customWidth="1"/>
    <col min="6889" max="6889" width="2.28515625" style="139" bestFit="1" customWidth="1"/>
    <col min="6890" max="6890" width="2" style="139" customWidth="1"/>
    <col min="6891" max="6891" width="1.7109375" style="139" bestFit="1" customWidth="1"/>
    <col min="6892" max="7133" width="11.42578125" style="139"/>
    <col min="7134" max="7134" width="1.85546875" style="139" bestFit="1" customWidth="1"/>
    <col min="7135" max="7136" width="2" style="139" bestFit="1" customWidth="1"/>
    <col min="7137" max="7137" width="2.5703125" style="139" customWidth="1"/>
    <col min="7138" max="7138" width="2.28515625" style="139" bestFit="1" customWidth="1"/>
    <col min="7139" max="7139" width="11.42578125" style="139"/>
    <col min="7140" max="7140" width="1.85546875" style="139" bestFit="1" customWidth="1"/>
    <col min="7141" max="7141" width="2" style="139" bestFit="1" customWidth="1"/>
    <col min="7142" max="7143" width="0" style="139" hidden="1" customWidth="1"/>
    <col min="7144" max="7144" width="2.140625" style="139" customWidth="1"/>
    <col min="7145" max="7145" width="2.28515625" style="139" bestFit="1" customWidth="1"/>
    <col min="7146" max="7146" width="2" style="139" customWidth="1"/>
    <col min="7147" max="7147" width="1.7109375" style="139" bestFit="1" customWidth="1"/>
    <col min="7148" max="7389" width="11.42578125" style="139"/>
    <col min="7390" max="7390" width="1.85546875" style="139" bestFit="1" customWidth="1"/>
    <col min="7391" max="7392" width="2" style="139" bestFit="1" customWidth="1"/>
    <col min="7393" max="7393" width="2.5703125" style="139" customWidth="1"/>
    <col min="7394" max="7394" width="2.28515625" style="139" bestFit="1" customWidth="1"/>
    <col min="7395" max="7395" width="11.42578125" style="139"/>
    <col min="7396" max="7396" width="1.85546875" style="139" bestFit="1" customWidth="1"/>
    <col min="7397" max="7397" width="2" style="139" bestFit="1" customWidth="1"/>
    <col min="7398" max="7399" width="0" style="139" hidden="1" customWidth="1"/>
    <col min="7400" max="7400" width="2.140625" style="139" customWidth="1"/>
    <col min="7401" max="7401" width="2.28515625" style="139" bestFit="1" customWidth="1"/>
    <col min="7402" max="7402" width="2" style="139" customWidth="1"/>
    <col min="7403" max="7403" width="1.7109375" style="139" bestFit="1" customWidth="1"/>
    <col min="7404" max="7645" width="11.42578125" style="139"/>
    <col min="7646" max="7646" width="1.85546875" style="139" bestFit="1" customWidth="1"/>
    <col min="7647" max="7648" width="2" style="139" bestFit="1" customWidth="1"/>
    <col min="7649" max="7649" width="2.5703125" style="139" customWidth="1"/>
    <col min="7650" max="7650" width="2.28515625" style="139" bestFit="1" customWidth="1"/>
    <col min="7651" max="7651" width="11.42578125" style="139"/>
    <col min="7652" max="7652" width="1.85546875" style="139" bestFit="1" customWidth="1"/>
    <col min="7653" max="7653" width="2" style="139" bestFit="1" customWidth="1"/>
    <col min="7654" max="7655" width="0" style="139" hidden="1" customWidth="1"/>
    <col min="7656" max="7656" width="2.140625" style="139" customWidth="1"/>
    <col min="7657" max="7657" width="2.28515625" style="139" bestFit="1" customWidth="1"/>
    <col min="7658" max="7658" width="2" style="139" customWidth="1"/>
    <col min="7659" max="7659" width="1.7109375" style="139" bestFit="1" customWidth="1"/>
    <col min="7660" max="7901" width="11.42578125" style="139"/>
    <col min="7902" max="7902" width="1.85546875" style="139" bestFit="1" customWidth="1"/>
    <col min="7903" max="7904" width="2" style="139" bestFit="1" customWidth="1"/>
    <col min="7905" max="7905" width="2.5703125" style="139" customWidth="1"/>
    <col min="7906" max="7906" width="2.28515625" style="139" bestFit="1" customWidth="1"/>
    <col min="7907" max="7907" width="11.42578125" style="139"/>
    <col min="7908" max="7908" width="1.85546875" style="139" bestFit="1" customWidth="1"/>
    <col min="7909" max="7909" width="2" style="139" bestFit="1" customWidth="1"/>
    <col min="7910" max="7911" width="0" style="139" hidden="1" customWidth="1"/>
    <col min="7912" max="7912" width="2.140625" style="139" customWidth="1"/>
    <col min="7913" max="7913" width="2.28515625" style="139" bestFit="1" customWidth="1"/>
    <col min="7914" max="7914" width="2" style="139" customWidth="1"/>
    <col min="7915" max="7915" width="1.7109375" style="139" bestFit="1" customWidth="1"/>
    <col min="7916" max="8157" width="11.42578125" style="139"/>
    <col min="8158" max="8158" width="1.85546875" style="139" bestFit="1" customWidth="1"/>
    <col min="8159" max="8160" width="2" style="139" bestFit="1" customWidth="1"/>
    <col min="8161" max="8161" width="2.5703125" style="139" customWidth="1"/>
    <col min="8162" max="8162" width="2.28515625" style="139" bestFit="1" customWidth="1"/>
    <col min="8163" max="8163" width="11.42578125" style="139"/>
    <col min="8164" max="8164" width="1.85546875" style="139" bestFit="1" customWidth="1"/>
    <col min="8165" max="8165" width="2" style="139" bestFit="1" customWidth="1"/>
    <col min="8166" max="8167" width="0" style="139" hidden="1" customWidth="1"/>
    <col min="8168" max="8168" width="2.140625" style="139" customWidth="1"/>
    <col min="8169" max="8169" width="2.28515625" style="139" bestFit="1" customWidth="1"/>
    <col min="8170" max="8170" width="2" style="139" customWidth="1"/>
    <col min="8171" max="8171" width="1.7109375" style="139" bestFit="1" customWidth="1"/>
    <col min="8172" max="8413" width="11.42578125" style="139"/>
    <col min="8414" max="8414" width="1.85546875" style="139" bestFit="1" customWidth="1"/>
    <col min="8415" max="8416" width="2" style="139" bestFit="1" customWidth="1"/>
    <col min="8417" max="8417" width="2.5703125" style="139" customWidth="1"/>
    <col min="8418" max="8418" width="2.28515625" style="139" bestFit="1" customWidth="1"/>
    <col min="8419" max="8419" width="11.42578125" style="139"/>
    <col min="8420" max="8420" width="1.85546875" style="139" bestFit="1" customWidth="1"/>
    <col min="8421" max="8421" width="2" style="139" bestFit="1" customWidth="1"/>
    <col min="8422" max="8423" width="0" style="139" hidden="1" customWidth="1"/>
    <col min="8424" max="8424" width="2.140625" style="139" customWidth="1"/>
    <col min="8425" max="8425" width="2.28515625" style="139" bestFit="1" customWidth="1"/>
    <col min="8426" max="8426" width="2" style="139" customWidth="1"/>
    <col min="8427" max="8427" width="1.7109375" style="139" bestFit="1" customWidth="1"/>
    <col min="8428" max="8669" width="11.42578125" style="139"/>
    <col min="8670" max="8670" width="1.85546875" style="139" bestFit="1" customWidth="1"/>
    <col min="8671" max="8672" width="2" style="139" bestFit="1" customWidth="1"/>
    <col min="8673" max="8673" width="2.5703125" style="139" customWidth="1"/>
    <col min="8674" max="8674" width="2.28515625" style="139" bestFit="1" customWidth="1"/>
    <col min="8675" max="8675" width="11.42578125" style="139"/>
    <col min="8676" max="8676" width="1.85546875" style="139" bestFit="1" customWidth="1"/>
    <col min="8677" max="8677" width="2" style="139" bestFit="1" customWidth="1"/>
    <col min="8678" max="8679" width="0" style="139" hidden="1" customWidth="1"/>
    <col min="8680" max="8680" width="2.140625" style="139" customWidth="1"/>
    <col min="8681" max="8681" width="2.28515625" style="139" bestFit="1" customWidth="1"/>
    <col min="8682" max="8682" width="2" style="139" customWidth="1"/>
    <col min="8683" max="8683" width="1.7109375" style="139" bestFit="1" customWidth="1"/>
    <col min="8684" max="8925" width="11.42578125" style="139"/>
    <col min="8926" max="8926" width="1.85546875" style="139" bestFit="1" customWidth="1"/>
    <col min="8927" max="8928" width="2" style="139" bestFit="1" customWidth="1"/>
    <col min="8929" max="8929" width="2.5703125" style="139" customWidth="1"/>
    <col min="8930" max="8930" width="2.28515625" style="139" bestFit="1" customWidth="1"/>
    <col min="8931" max="8931" width="11.42578125" style="139"/>
    <col min="8932" max="8932" width="1.85546875" style="139" bestFit="1" customWidth="1"/>
    <col min="8933" max="8933" width="2" style="139" bestFit="1" customWidth="1"/>
    <col min="8934" max="8935" width="0" style="139" hidden="1" customWidth="1"/>
    <col min="8936" max="8936" width="2.140625" style="139" customWidth="1"/>
    <col min="8937" max="8937" width="2.28515625" style="139" bestFit="1" customWidth="1"/>
    <col min="8938" max="8938" width="2" style="139" customWidth="1"/>
    <col min="8939" max="8939" width="1.7109375" style="139" bestFit="1" customWidth="1"/>
    <col min="8940" max="9181" width="11.42578125" style="139"/>
    <col min="9182" max="9182" width="1.85546875" style="139" bestFit="1" customWidth="1"/>
    <col min="9183" max="9184" width="2" style="139" bestFit="1" customWidth="1"/>
    <col min="9185" max="9185" width="2.5703125" style="139" customWidth="1"/>
    <col min="9186" max="9186" width="2.28515625" style="139" bestFit="1" customWidth="1"/>
    <col min="9187" max="9187" width="11.42578125" style="139"/>
    <col min="9188" max="9188" width="1.85546875" style="139" bestFit="1" customWidth="1"/>
    <col min="9189" max="9189" width="2" style="139" bestFit="1" customWidth="1"/>
    <col min="9190" max="9191" width="0" style="139" hidden="1" customWidth="1"/>
    <col min="9192" max="9192" width="2.140625" style="139" customWidth="1"/>
    <col min="9193" max="9193" width="2.28515625" style="139" bestFit="1" customWidth="1"/>
    <col min="9194" max="9194" width="2" style="139" customWidth="1"/>
    <col min="9195" max="9195" width="1.7109375" style="139" bestFit="1" customWidth="1"/>
    <col min="9196" max="9437" width="11.42578125" style="139"/>
    <col min="9438" max="9438" width="1.85546875" style="139" bestFit="1" customWidth="1"/>
    <col min="9439" max="9440" width="2" style="139" bestFit="1" customWidth="1"/>
    <col min="9441" max="9441" width="2.5703125" style="139" customWidth="1"/>
    <col min="9442" max="9442" width="2.28515625" style="139" bestFit="1" customWidth="1"/>
    <col min="9443" max="9443" width="11.42578125" style="139"/>
    <col min="9444" max="9444" width="1.85546875" style="139" bestFit="1" customWidth="1"/>
    <col min="9445" max="9445" width="2" style="139" bestFit="1" customWidth="1"/>
    <col min="9446" max="9447" width="0" style="139" hidden="1" customWidth="1"/>
    <col min="9448" max="9448" width="2.140625" style="139" customWidth="1"/>
    <col min="9449" max="9449" width="2.28515625" style="139" bestFit="1" customWidth="1"/>
    <col min="9450" max="9450" width="2" style="139" customWidth="1"/>
    <col min="9451" max="9451" width="1.7109375" style="139" bestFit="1" customWidth="1"/>
    <col min="9452" max="9693" width="11.42578125" style="139"/>
    <col min="9694" max="9694" width="1.85546875" style="139" bestFit="1" customWidth="1"/>
    <col min="9695" max="9696" width="2" style="139" bestFit="1" customWidth="1"/>
    <col min="9697" max="9697" width="2.5703125" style="139" customWidth="1"/>
    <col min="9698" max="9698" width="2.28515625" style="139" bestFit="1" customWidth="1"/>
    <col min="9699" max="9699" width="11.42578125" style="139"/>
    <col min="9700" max="9700" width="1.85546875" style="139" bestFit="1" customWidth="1"/>
    <col min="9701" max="9701" width="2" style="139" bestFit="1" customWidth="1"/>
    <col min="9702" max="9703" width="0" style="139" hidden="1" customWidth="1"/>
    <col min="9704" max="9704" width="2.140625" style="139" customWidth="1"/>
    <col min="9705" max="9705" width="2.28515625" style="139" bestFit="1" customWidth="1"/>
    <col min="9706" max="9706" width="2" style="139" customWidth="1"/>
    <col min="9707" max="9707" width="1.7109375" style="139" bestFit="1" customWidth="1"/>
    <col min="9708" max="9949" width="11.42578125" style="139"/>
    <col min="9950" max="9950" width="1.85546875" style="139" bestFit="1" customWidth="1"/>
    <col min="9951" max="9952" width="2" style="139" bestFit="1" customWidth="1"/>
    <col min="9953" max="9953" width="2.5703125" style="139" customWidth="1"/>
    <col min="9954" max="9954" width="2.28515625" style="139" bestFit="1" customWidth="1"/>
    <col min="9955" max="9955" width="11.42578125" style="139"/>
    <col min="9956" max="9956" width="1.85546875" style="139" bestFit="1" customWidth="1"/>
    <col min="9957" max="9957" width="2" style="139" bestFit="1" customWidth="1"/>
    <col min="9958" max="9959" width="0" style="139" hidden="1" customWidth="1"/>
    <col min="9960" max="9960" width="2.140625" style="139" customWidth="1"/>
    <col min="9961" max="9961" width="2.28515625" style="139" bestFit="1" customWidth="1"/>
    <col min="9962" max="9962" width="2" style="139" customWidth="1"/>
    <col min="9963" max="9963" width="1.7109375" style="139" bestFit="1" customWidth="1"/>
    <col min="9964" max="10205" width="11.42578125" style="139"/>
    <col min="10206" max="10206" width="1.85546875" style="139" bestFit="1" customWidth="1"/>
    <col min="10207" max="10208" width="2" style="139" bestFit="1" customWidth="1"/>
    <col min="10209" max="10209" width="2.5703125" style="139" customWidth="1"/>
    <col min="10210" max="10210" width="2.28515625" style="139" bestFit="1" customWidth="1"/>
    <col min="10211" max="10211" width="11.42578125" style="139"/>
    <col min="10212" max="10212" width="1.85546875" style="139" bestFit="1" customWidth="1"/>
    <col min="10213" max="10213" width="2" style="139" bestFit="1" customWidth="1"/>
    <col min="10214" max="10215" width="0" style="139" hidden="1" customWidth="1"/>
    <col min="10216" max="10216" width="2.140625" style="139" customWidth="1"/>
    <col min="10217" max="10217" width="2.28515625" style="139" bestFit="1" customWidth="1"/>
    <col min="10218" max="10218" width="2" style="139" customWidth="1"/>
    <col min="10219" max="10219" width="1.7109375" style="139" bestFit="1" customWidth="1"/>
    <col min="10220" max="10461" width="11.42578125" style="139"/>
    <col min="10462" max="10462" width="1.85546875" style="139" bestFit="1" customWidth="1"/>
    <col min="10463" max="10464" width="2" style="139" bestFit="1" customWidth="1"/>
    <col min="10465" max="10465" width="2.5703125" style="139" customWidth="1"/>
    <col min="10466" max="10466" width="2.28515625" style="139" bestFit="1" customWidth="1"/>
    <col min="10467" max="10467" width="11.42578125" style="139"/>
    <col min="10468" max="10468" width="1.85546875" style="139" bestFit="1" customWidth="1"/>
    <col min="10469" max="10469" width="2" style="139" bestFit="1" customWidth="1"/>
    <col min="10470" max="10471" width="0" style="139" hidden="1" customWidth="1"/>
    <col min="10472" max="10472" width="2.140625" style="139" customWidth="1"/>
    <col min="10473" max="10473" width="2.28515625" style="139" bestFit="1" customWidth="1"/>
    <col min="10474" max="10474" width="2" style="139" customWidth="1"/>
    <col min="10475" max="10475" width="1.7109375" style="139" bestFit="1" customWidth="1"/>
    <col min="10476" max="10717" width="11.42578125" style="139"/>
    <col min="10718" max="10718" width="1.85546875" style="139" bestFit="1" customWidth="1"/>
    <col min="10719" max="10720" width="2" style="139" bestFit="1" customWidth="1"/>
    <col min="10721" max="10721" width="2.5703125" style="139" customWidth="1"/>
    <col min="10722" max="10722" width="2.28515625" style="139" bestFit="1" customWidth="1"/>
    <col min="10723" max="10723" width="11.42578125" style="139"/>
    <col min="10724" max="10724" width="1.85546875" style="139" bestFit="1" customWidth="1"/>
    <col min="10725" max="10725" width="2" style="139" bestFit="1" customWidth="1"/>
    <col min="10726" max="10727" width="0" style="139" hidden="1" customWidth="1"/>
    <col min="10728" max="10728" width="2.140625" style="139" customWidth="1"/>
    <col min="10729" max="10729" width="2.28515625" style="139" bestFit="1" customWidth="1"/>
    <col min="10730" max="10730" width="2" style="139" customWidth="1"/>
    <col min="10731" max="10731" width="1.7109375" style="139" bestFit="1" customWidth="1"/>
    <col min="10732" max="10973" width="11.42578125" style="139"/>
    <col min="10974" max="10974" width="1.85546875" style="139" bestFit="1" customWidth="1"/>
    <col min="10975" max="10976" width="2" style="139" bestFit="1" customWidth="1"/>
    <col min="10977" max="10977" width="2.5703125" style="139" customWidth="1"/>
    <col min="10978" max="10978" width="2.28515625" style="139" bestFit="1" customWidth="1"/>
    <col min="10979" max="10979" width="11.42578125" style="139"/>
    <col min="10980" max="10980" width="1.85546875" style="139" bestFit="1" customWidth="1"/>
    <col min="10981" max="10981" width="2" style="139" bestFit="1" customWidth="1"/>
    <col min="10982" max="10983" width="0" style="139" hidden="1" customWidth="1"/>
    <col min="10984" max="10984" width="2.140625" style="139" customWidth="1"/>
    <col min="10985" max="10985" width="2.28515625" style="139" bestFit="1" customWidth="1"/>
    <col min="10986" max="10986" width="2" style="139" customWidth="1"/>
    <col min="10987" max="10987" width="1.7109375" style="139" bestFit="1" customWidth="1"/>
    <col min="10988" max="11229" width="11.42578125" style="139"/>
    <col min="11230" max="11230" width="1.85546875" style="139" bestFit="1" customWidth="1"/>
    <col min="11231" max="11232" width="2" style="139" bestFit="1" customWidth="1"/>
    <col min="11233" max="11233" width="2.5703125" style="139" customWidth="1"/>
    <col min="11234" max="11234" width="2.28515625" style="139" bestFit="1" customWidth="1"/>
    <col min="11235" max="11235" width="11.42578125" style="139"/>
    <col min="11236" max="11236" width="1.85546875" style="139" bestFit="1" customWidth="1"/>
    <col min="11237" max="11237" width="2" style="139" bestFit="1" customWidth="1"/>
    <col min="11238" max="11239" width="0" style="139" hidden="1" customWidth="1"/>
    <col min="11240" max="11240" width="2.140625" style="139" customWidth="1"/>
    <col min="11241" max="11241" width="2.28515625" style="139" bestFit="1" customWidth="1"/>
    <col min="11242" max="11242" width="2" style="139" customWidth="1"/>
    <col min="11243" max="11243" width="1.7109375" style="139" bestFit="1" customWidth="1"/>
    <col min="11244" max="11485" width="11.42578125" style="139"/>
    <col min="11486" max="11486" width="1.85546875" style="139" bestFit="1" customWidth="1"/>
    <col min="11487" max="11488" width="2" style="139" bestFit="1" customWidth="1"/>
    <col min="11489" max="11489" width="2.5703125" style="139" customWidth="1"/>
    <col min="11490" max="11490" width="2.28515625" style="139" bestFit="1" customWidth="1"/>
    <col min="11491" max="11491" width="11.42578125" style="139"/>
    <col min="11492" max="11492" width="1.85546875" style="139" bestFit="1" customWidth="1"/>
    <col min="11493" max="11493" width="2" style="139" bestFit="1" customWidth="1"/>
    <col min="11494" max="11495" width="0" style="139" hidden="1" customWidth="1"/>
    <col min="11496" max="11496" width="2.140625" style="139" customWidth="1"/>
    <col min="11497" max="11497" width="2.28515625" style="139" bestFit="1" customWidth="1"/>
    <col min="11498" max="11498" width="2" style="139" customWidth="1"/>
    <col min="11499" max="11499" width="1.7109375" style="139" bestFit="1" customWidth="1"/>
    <col min="11500" max="11741" width="11.42578125" style="139"/>
    <col min="11742" max="11742" width="1.85546875" style="139" bestFit="1" customWidth="1"/>
    <col min="11743" max="11744" width="2" style="139" bestFit="1" customWidth="1"/>
    <col min="11745" max="11745" width="2.5703125" style="139" customWidth="1"/>
    <col min="11746" max="11746" width="2.28515625" style="139" bestFit="1" customWidth="1"/>
    <col min="11747" max="11747" width="11.42578125" style="139"/>
    <col min="11748" max="11748" width="1.85546875" style="139" bestFit="1" customWidth="1"/>
    <col min="11749" max="11749" width="2" style="139" bestFit="1" customWidth="1"/>
    <col min="11750" max="11751" width="0" style="139" hidden="1" customWidth="1"/>
    <col min="11752" max="11752" width="2.140625" style="139" customWidth="1"/>
    <col min="11753" max="11753" width="2.28515625" style="139" bestFit="1" customWidth="1"/>
    <col min="11754" max="11754" width="2" style="139" customWidth="1"/>
    <col min="11755" max="11755" width="1.7109375" style="139" bestFit="1" customWidth="1"/>
    <col min="11756" max="11997" width="11.42578125" style="139"/>
    <col min="11998" max="11998" width="1.85546875" style="139" bestFit="1" customWidth="1"/>
    <col min="11999" max="12000" width="2" style="139" bestFit="1" customWidth="1"/>
    <col min="12001" max="12001" width="2.5703125" style="139" customWidth="1"/>
    <col min="12002" max="12002" width="2.28515625" style="139" bestFit="1" customWidth="1"/>
    <col min="12003" max="12003" width="11.42578125" style="139"/>
    <col min="12004" max="12004" width="1.85546875" style="139" bestFit="1" customWidth="1"/>
    <col min="12005" max="12005" width="2" style="139" bestFit="1" customWidth="1"/>
    <col min="12006" max="12007" width="0" style="139" hidden="1" customWidth="1"/>
    <col min="12008" max="12008" width="2.140625" style="139" customWidth="1"/>
    <col min="12009" max="12009" width="2.28515625" style="139" bestFit="1" customWidth="1"/>
    <col min="12010" max="12010" width="2" style="139" customWidth="1"/>
    <col min="12011" max="12011" width="1.7109375" style="139" bestFit="1" customWidth="1"/>
    <col min="12012" max="12253" width="11.42578125" style="139"/>
    <col min="12254" max="12254" width="1.85546875" style="139" bestFit="1" customWidth="1"/>
    <col min="12255" max="12256" width="2" style="139" bestFit="1" customWidth="1"/>
    <col min="12257" max="12257" width="2.5703125" style="139" customWidth="1"/>
    <col min="12258" max="12258" width="2.28515625" style="139" bestFit="1" customWidth="1"/>
    <col min="12259" max="12259" width="11.42578125" style="139"/>
    <col min="12260" max="12260" width="1.85546875" style="139" bestFit="1" customWidth="1"/>
    <col min="12261" max="12261" width="2" style="139" bestFit="1" customWidth="1"/>
    <col min="12262" max="12263" width="0" style="139" hidden="1" customWidth="1"/>
    <col min="12264" max="12264" width="2.140625" style="139" customWidth="1"/>
    <col min="12265" max="12265" width="2.28515625" style="139" bestFit="1" customWidth="1"/>
    <col min="12266" max="12266" width="2" style="139" customWidth="1"/>
    <col min="12267" max="12267" width="1.7109375" style="139" bestFit="1" customWidth="1"/>
    <col min="12268" max="12509" width="11.42578125" style="139"/>
    <col min="12510" max="12510" width="1.85546875" style="139" bestFit="1" customWidth="1"/>
    <col min="12511" max="12512" width="2" style="139" bestFit="1" customWidth="1"/>
    <col min="12513" max="12513" width="2.5703125" style="139" customWidth="1"/>
    <col min="12514" max="12514" width="2.28515625" style="139" bestFit="1" customWidth="1"/>
    <col min="12515" max="12515" width="11.42578125" style="139"/>
    <col min="12516" max="12516" width="1.85546875" style="139" bestFit="1" customWidth="1"/>
    <col min="12517" max="12517" width="2" style="139" bestFit="1" customWidth="1"/>
    <col min="12518" max="12519" width="0" style="139" hidden="1" customWidth="1"/>
    <col min="12520" max="12520" width="2.140625" style="139" customWidth="1"/>
    <col min="12521" max="12521" width="2.28515625" style="139" bestFit="1" customWidth="1"/>
    <col min="12522" max="12522" width="2" style="139" customWidth="1"/>
    <col min="12523" max="12523" width="1.7109375" style="139" bestFit="1" customWidth="1"/>
    <col min="12524" max="12765" width="11.42578125" style="139"/>
    <col min="12766" max="12766" width="1.85546875" style="139" bestFit="1" customWidth="1"/>
    <col min="12767" max="12768" width="2" style="139" bestFit="1" customWidth="1"/>
    <col min="12769" max="12769" width="2.5703125" style="139" customWidth="1"/>
    <col min="12770" max="12770" width="2.28515625" style="139" bestFit="1" customWidth="1"/>
    <col min="12771" max="12771" width="11.42578125" style="139"/>
    <col min="12772" max="12772" width="1.85546875" style="139" bestFit="1" customWidth="1"/>
    <col min="12773" max="12773" width="2" style="139" bestFit="1" customWidth="1"/>
    <col min="12774" max="12775" width="0" style="139" hidden="1" customWidth="1"/>
    <col min="12776" max="12776" width="2.140625" style="139" customWidth="1"/>
    <col min="12777" max="12777" width="2.28515625" style="139" bestFit="1" customWidth="1"/>
    <col min="12778" max="12778" width="2" style="139" customWidth="1"/>
    <col min="12779" max="12779" width="1.7109375" style="139" bestFit="1" customWidth="1"/>
    <col min="12780" max="13021" width="11.42578125" style="139"/>
    <col min="13022" max="13022" width="1.85546875" style="139" bestFit="1" customWidth="1"/>
    <col min="13023" max="13024" width="2" style="139" bestFit="1" customWidth="1"/>
    <col min="13025" max="13025" width="2.5703125" style="139" customWidth="1"/>
    <col min="13026" max="13026" width="2.28515625" style="139" bestFit="1" customWidth="1"/>
    <col min="13027" max="13027" width="11.42578125" style="139"/>
    <col min="13028" max="13028" width="1.85546875" style="139" bestFit="1" customWidth="1"/>
    <col min="13029" max="13029" width="2" style="139" bestFit="1" customWidth="1"/>
    <col min="13030" max="13031" width="0" style="139" hidden="1" customWidth="1"/>
    <col min="13032" max="13032" width="2.140625" style="139" customWidth="1"/>
    <col min="13033" max="13033" width="2.28515625" style="139" bestFit="1" customWidth="1"/>
    <col min="13034" max="13034" width="2" style="139" customWidth="1"/>
    <col min="13035" max="13035" width="1.7109375" style="139" bestFit="1" customWidth="1"/>
    <col min="13036" max="13277" width="11.42578125" style="139"/>
    <col min="13278" max="13278" width="1.85546875" style="139" bestFit="1" customWidth="1"/>
    <col min="13279" max="13280" width="2" style="139" bestFit="1" customWidth="1"/>
    <col min="13281" max="13281" width="2.5703125" style="139" customWidth="1"/>
    <col min="13282" max="13282" width="2.28515625" style="139" bestFit="1" customWidth="1"/>
    <col min="13283" max="13283" width="11.42578125" style="139"/>
    <col min="13284" max="13284" width="1.85546875" style="139" bestFit="1" customWidth="1"/>
    <col min="13285" max="13285" width="2" style="139" bestFit="1" customWidth="1"/>
    <col min="13286" max="13287" width="0" style="139" hidden="1" customWidth="1"/>
    <col min="13288" max="13288" width="2.140625" style="139" customWidth="1"/>
    <col min="13289" max="13289" width="2.28515625" style="139" bestFit="1" customWidth="1"/>
    <col min="13290" max="13290" width="2" style="139" customWidth="1"/>
    <col min="13291" max="13291" width="1.7109375" style="139" bestFit="1" customWidth="1"/>
    <col min="13292" max="13533" width="11.42578125" style="139"/>
    <col min="13534" max="13534" width="1.85546875" style="139" bestFit="1" customWidth="1"/>
    <col min="13535" max="13536" width="2" style="139" bestFit="1" customWidth="1"/>
    <col min="13537" max="13537" width="2.5703125" style="139" customWidth="1"/>
    <col min="13538" max="13538" width="2.28515625" style="139" bestFit="1" customWidth="1"/>
    <col min="13539" max="13539" width="11.42578125" style="139"/>
    <col min="13540" max="13540" width="1.85546875" style="139" bestFit="1" customWidth="1"/>
    <col min="13541" max="13541" width="2" style="139" bestFit="1" customWidth="1"/>
    <col min="13542" max="13543" width="0" style="139" hidden="1" customWidth="1"/>
    <col min="13544" max="13544" width="2.140625" style="139" customWidth="1"/>
    <col min="13545" max="13545" width="2.28515625" style="139" bestFit="1" customWidth="1"/>
    <col min="13546" max="13546" width="2" style="139" customWidth="1"/>
    <col min="13547" max="13547" width="1.7109375" style="139" bestFit="1" customWidth="1"/>
    <col min="13548" max="13789" width="11.42578125" style="139"/>
    <col min="13790" max="13790" width="1.85546875" style="139" bestFit="1" customWidth="1"/>
    <col min="13791" max="13792" width="2" style="139" bestFit="1" customWidth="1"/>
    <col min="13793" max="13793" width="2.5703125" style="139" customWidth="1"/>
    <col min="13794" max="13794" width="2.28515625" style="139" bestFit="1" customWidth="1"/>
    <col min="13795" max="13795" width="11.42578125" style="139"/>
    <col min="13796" max="13796" width="1.85546875" style="139" bestFit="1" customWidth="1"/>
    <col min="13797" max="13797" width="2" style="139" bestFit="1" customWidth="1"/>
    <col min="13798" max="13799" width="0" style="139" hidden="1" customWidth="1"/>
    <col min="13800" max="13800" width="2.140625" style="139" customWidth="1"/>
    <col min="13801" max="13801" width="2.28515625" style="139" bestFit="1" customWidth="1"/>
    <col min="13802" max="13802" width="2" style="139" customWidth="1"/>
    <col min="13803" max="13803" width="1.7109375" style="139" bestFit="1" customWidth="1"/>
    <col min="13804" max="14045" width="11.42578125" style="139"/>
    <col min="14046" max="14046" width="1.85546875" style="139" bestFit="1" customWidth="1"/>
    <col min="14047" max="14048" width="2" style="139" bestFit="1" customWidth="1"/>
    <col min="14049" max="14049" width="2.5703125" style="139" customWidth="1"/>
    <col min="14050" max="14050" width="2.28515625" style="139" bestFit="1" customWidth="1"/>
    <col min="14051" max="14051" width="11.42578125" style="139"/>
    <col min="14052" max="14052" width="1.85546875" style="139" bestFit="1" customWidth="1"/>
    <col min="14053" max="14053" width="2" style="139" bestFit="1" customWidth="1"/>
    <col min="14054" max="14055" width="0" style="139" hidden="1" customWidth="1"/>
    <col min="14056" max="14056" width="2.140625" style="139" customWidth="1"/>
    <col min="14057" max="14057" width="2.28515625" style="139" bestFit="1" customWidth="1"/>
    <col min="14058" max="14058" width="2" style="139" customWidth="1"/>
    <col min="14059" max="14059" width="1.7109375" style="139" bestFit="1" customWidth="1"/>
    <col min="14060" max="14301" width="11.42578125" style="139"/>
    <col min="14302" max="14302" width="1.85546875" style="139" bestFit="1" customWidth="1"/>
    <col min="14303" max="14304" width="2" style="139" bestFit="1" customWidth="1"/>
    <col min="14305" max="14305" width="2.5703125" style="139" customWidth="1"/>
    <col min="14306" max="14306" width="2.28515625" style="139" bestFit="1" customWidth="1"/>
    <col min="14307" max="14307" width="11.42578125" style="139"/>
    <col min="14308" max="14308" width="1.85546875" style="139" bestFit="1" customWidth="1"/>
    <col min="14309" max="14309" width="2" style="139" bestFit="1" customWidth="1"/>
    <col min="14310" max="14311" width="0" style="139" hidden="1" customWidth="1"/>
    <col min="14312" max="14312" width="2.140625" style="139" customWidth="1"/>
    <col min="14313" max="14313" width="2.28515625" style="139" bestFit="1" customWidth="1"/>
    <col min="14314" max="14314" width="2" style="139" customWidth="1"/>
    <col min="14315" max="14315" width="1.7109375" style="139" bestFit="1" customWidth="1"/>
    <col min="14316" max="14557" width="11.42578125" style="139"/>
    <col min="14558" max="14558" width="1.85546875" style="139" bestFit="1" customWidth="1"/>
    <col min="14559" max="14560" width="2" style="139" bestFit="1" customWidth="1"/>
    <col min="14561" max="14561" width="2.5703125" style="139" customWidth="1"/>
    <col min="14562" max="14562" width="2.28515625" style="139" bestFit="1" customWidth="1"/>
    <col min="14563" max="14563" width="11.42578125" style="139"/>
    <col min="14564" max="14564" width="1.85546875" style="139" bestFit="1" customWidth="1"/>
    <col min="14565" max="14565" width="2" style="139" bestFit="1" customWidth="1"/>
    <col min="14566" max="14567" width="0" style="139" hidden="1" customWidth="1"/>
    <col min="14568" max="14568" width="2.140625" style="139" customWidth="1"/>
    <col min="14569" max="14569" width="2.28515625" style="139" bestFit="1" customWidth="1"/>
    <col min="14570" max="14570" width="2" style="139" customWidth="1"/>
    <col min="14571" max="14571" width="1.7109375" style="139" bestFit="1" customWidth="1"/>
    <col min="14572" max="14813" width="11.42578125" style="139"/>
    <col min="14814" max="14814" width="1.85546875" style="139" bestFit="1" customWidth="1"/>
    <col min="14815" max="14816" width="2" style="139" bestFit="1" customWidth="1"/>
    <col min="14817" max="14817" width="2.5703125" style="139" customWidth="1"/>
    <col min="14818" max="14818" width="2.28515625" style="139" bestFit="1" customWidth="1"/>
    <col min="14819" max="14819" width="11.42578125" style="139"/>
    <col min="14820" max="14820" width="1.85546875" style="139" bestFit="1" customWidth="1"/>
    <col min="14821" max="14821" width="2" style="139" bestFit="1" customWidth="1"/>
    <col min="14822" max="14823" width="0" style="139" hidden="1" customWidth="1"/>
    <col min="14824" max="14824" width="2.140625" style="139" customWidth="1"/>
    <col min="14825" max="14825" width="2.28515625" style="139" bestFit="1" customWidth="1"/>
    <col min="14826" max="14826" width="2" style="139" customWidth="1"/>
    <col min="14827" max="14827" width="1.7109375" style="139" bestFit="1" customWidth="1"/>
    <col min="14828" max="15069" width="11.42578125" style="139"/>
    <col min="15070" max="15070" width="1.85546875" style="139" bestFit="1" customWidth="1"/>
    <col min="15071" max="15072" width="2" style="139" bestFit="1" customWidth="1"/>
    <col min="15073" max="15073" width="2.5703125" style="139" customWidth="1"/>
    <col min="15074" max="15074" width="2.28515625" style="139" bestFit="1" customWidth="1"/>
    <col min="15075" max="15075" width="11.42578125" style="139"/>
    <col min="15076" max="15076" width="1.85546875" style="139" bestFit="1" customWidth="1"/>
    <col min="15077" max="15077" width="2" style="139" bestFit="1" customWidth="1"/>
    <col min="15078" max="15079" width="0" style="139" hidden="1" customWidth="1"/>
    <col min="15080" max="15080" width="2.140625" style="139" customWidth="1"/>
    <col min="15081" max="15081" width="2.28515625" style="139" bestFit="1" customWidth="1"/>
    <col min="15082" max="15082" width="2" style="139" customWidth="1"/>
    <col min="15083" max="15083" width="1.7109375" style="139" bestFit="1" customWidth="1"/>
    <col min="15084" max="15325" width="11.42578125" style="139"/>
    <col min="15326" max="15326" width="1.85546875" style="139" bestFit="1" customWidth="1"/>
    <col min="15327" max="15328" width="2" style="139" bestFit="1" customWidth="1"/>
    <col min="15329" max="15329" width="2.5703125" style="139" customWidth="1"/>
    <col min="15330" max="15330" width="2.28515625" style="139" bestFit="1" customWidth="1"/>
    <col min="15331" max="15331" width="11.42578125" style="139"/>
    <col min="15332" max="15332" width="1.85546875" style="139" bestFit="1" customWidth="1"/>
    <col min="15333" max="15333" width="2" style="139" bestFit="1" customWidth="1"/>
    <col min="15334" max="15335" width="0" style="139" hidden="1" customWidth="1"/>
    <col min="15336" max="15336" width="2.140625" style="139" customWidth="1"/>
    <col min="15337" max="15337" width="2.28515625" style="139" bestFit="1" customWidth="1"/>
    <col min="15338" max="15338" width="2" style="139" customWidth="1"/>
    <col min="15339" max="15339" width="1.7109375" style="139" bestFit="1" customWidth="1"/>
    <col min="15340" max="15581" width="11.42578125" style="139"/>
    <col min="15582" max="15582" width="1.85546875" style="139" bestFit="1" customWidth="1"/>
    <col min="15583" max="15584" width="2" style="139" bestFit="1" customWidth="1"/>
    <col min="15585" max="15585" width="2.5703125" style="139" customWidth="1"/>
    <col min="15586" max="15586" width="2.28515625" style="139" bestFit="1" customWidth="1"/>
    <col min="15587" max="15587" width="11.42578125" style="139"/>
    <col min="15588" max="15588" width="1.85546875" style="139" bestFit="1" customWidth="1"/>
    <col min="15589" max="15589" width="2" style="139" bestFit="1" customWidth="1"/>
    <col min="15590" max="15591" width="0" style="139" hidden="1" customWidth="1"/>
    <col min="15592" max="15592" width="2.140625" style="139" customWidth="1"/>
    <col min="15593" max="15593" width="2.28515625" style="139" bestFit="1" customWidth="1"/>
    <col min="15594" max="15594" width="2" style="139" customWidth="1"/>
    <col min="15595" max="15595" width="1.7109375" style="139" bestFit="1" customWidth="1"/>
    <col min="15596" max="15837" width="11.42578125" style="139"/>
    <col min="15838" max="15838" width="1.85546875" style="139" bestFit="1" customWidth="1"/>
    <col min="15839" max="15840" width="2" style="139" bestFit="1" customWidth="1"/>
    <col min="15841" max="15841" width="2.5703125" style="139" customWidth="1"/>
    <col min="15842" max="15842" width="2.28515625" style="139" bestFit="1" customWidth="1"/>
    <col min="15843" max="15843" width="11.42578125" style="139"/>
    <col min="15844" max="15844" width="1.85546875" style="139" bestFit="1" customWidth="1"/>
    <col min="15845" max="15845" width="2" style="139" bestFit="1" customWidth="1"/>
    <col min="15846" max="15847" width="0" style="139" hidden="1" customWidth="1"/>
    <col min="15848" max="15848" width="2.140625" style="139" customWidth="1"/>
    <col min="15849" max="15849" width="2.28515625" style="139" bestFit="1" customWidth="1"/>
    <col min="15850" max="15850" width="2" style="139" customWidth="1"/>
    <col min="15851" max="15851" width="1.7109375" style="139" bestFit="1" customWidth="1"/>
    <col min="15852" max="16093" width="11.42578125" style="139"/>
    <col min="16094" max="16094" width="1.85546875" style="139" bestFit="1" customWidth="1"/>
    <col min="16095" max="16096" width="2" style="139" bestFit="1" customWidth="1"/>
    <col min="16097" max="16097" width="2.5703125" style="139" customWidth="1"/>
    <col min="16098" max="16098" width="2.28515625" style="139" bestFit="1" customWidth="1"/>
    <col min="16099" max="16099" width="11.42578125" style="139"/>
    <col min="16100" max="16100" width="1.85546875" style="139" bestFit="1" customWidth="1"/>
    <col min="16101" max="16101" width="2" style="139" bestFit="1" customWidth="1"/>
    <col min="16102" max="16103" width="0" style="139" hidden="1" customWidth="1"/>
    <col min="16104" max="16104" width="2.140625" style="139" customWidth="1"/>
    <col min="16105" max="16105" width="2.28515625" style="139" bestFit="1" customWidth="1"/>
    <col min="16106" max="16106" width="2" style="139" customWidth="1"/>
    <col min="16107" max="16107" width="1.7109375" style="139" bestFit="1" customWidth="1"/>
    <col min="16108" max="16384" width="11.42578125" style="139"/>
  </cols>
  <sheetData>
    <row r="1" spans="1:19" ht="18">
      <c r="A1" s="329" t="s">
        <v>1140</v>
      </c>
      <c r="B1" s="329"/>
      <c r="C1" s="329"/>
      <c r="D1" s="329"/>
      <c r="E1" s="329"/>
      <c r="F1" s="329"/>
      <c r="G1" s="158"/>
      <c r="H1" s="329" t="s">
        <v>1141</v>
      </c>
      <c r="I1" s="329"/>
      <c r="J1" s="329"/>
      <c r="K1" s="329"/>
      <c r="L1" s="329"/>
      <c r="S1" s="158"/>
    </row>
    <row r="2" spans="1:19">
      <c r="G2" s="158"/>
      <c r="I2" s="165"/>
      <c r="S2" s="158"/>
    </row>
    <row r="3" spans="1:19" ht="25.5">
      <c r="G3" s="158"/>
      <c r="H3" s="215"/>
      <c r="I3" s="216" t="s">
        <v>756</v>
      </c>
      <c r="J3" s="217" t="s">
        <v>757</v>
      </c>
      <c r="K3" s="218"/>
      <c r="S3" s="158"/>
    </row>
    <row r="4" spans="1:19">
      <c r="G4" s="158"/>
      <c r="H4" s="219" t="s">
        <v>686</v>
      </c>
      <c r="I4" s="220">
        <v>69421349000</v>
      </c>
      <c r="J4" s="221">
        <f t="shared" ref="J4:J6" si="0">D29/I4</f>
        <v>9.6323058703454464E-2</v>
      </c>
      <c r="K4" s="222"/>
      <c r="L4" s="165"/>
      <c r="S4" s="158"/>
    </row>
    <row r="5" spans="1:19">
      <c r="G5" s="158"/>
      <c r="H5" s="219" t="s">
        <v>687</v>
      </c>
      <c r="I5" s="220">
        <f>PROVISION!$I$15</f>
        <v>76988963000</v>
      </c>
      <c r="J5" s="221">
        <f t="shared" si="0"/>
        <v>0.16536650479368062</v>
      </c>
      <c r="K5" s="223"/>
      <c r="S5" s="158"/>
    </row>
    <row r="6" spans="1:19">
      <c r="G6" s="158"/>
      <c r="H6" s="219" t="s">
        <v>688</v>
      </c>
      <c r="I6" s="220">
        <v>78108963000</v>
      </c>
      <c r="J6" s="221">
        <f t="shared" si="0"/>
        <v>0.24127996264654031</v>
      </c>
      <c r="K6" s="224"/>
      <c r="L6" s="165"/>
      <c r="P6" s="225"/>
      <c r="Q6" s="226"/>
      <c r="S6" s="158"/>
    </row>
    <row r="7" spans="1:19">
      <c r="G7" s="158"/>
      <c r="H7" s="219" t="s">
        <v>689</v>
      </c>
      <c r="I7" s="220"/>
      <c r="J7" s="221"/>
      <c r="K7" s="224"/>
      <c r="L7" s="165"/>
      <c r="P7" s="227"/>
      <c r="S7" s="158"/>
    </row>
    <row r="8" spans="1:19">
      <c r="G8" s="158"/>
      <c r="H8" s="219" t="s">
        <v>690</v>
      </c>
      <c r="I8" s="220"/>
      <c r="J8" s="221"/>
      <c r="K8" s="224"/>
      <c r="L8" s="228"/>
      <c r="M8" s="229"/>
      <c r="S8" s="158"/>
    </row>
    <row r="9" spans="1:19">
      <c r="G9" s="158"/>
      <c r="H9" s="219" t="s">
        <v>691</v>
      </c>
      <c r="I9" s="220"/>
      <c r="J9" s="221"/>
      <c r="K9" s="230"/>
      <c r="L9" s="226"/>
      <c r="M9" s="165"/>
      <c r="S9" s="158"/>
    </row>
    <row r="10" spans="1:19" ht="13.5" thickBot="1">
      <c r="G10" s="158"/>
      <c r="H10" s="219" t="s">
        <v>692</v>
      </c>
      <c r="I10" s="220"/>
      <c r="J10" s="221"/>
      <c r="K10" s="224"/>
      <c r="L10" s="165"/>
      <c r="S10" s="158"/>
    </row>
    <row r="11" spans="1:19" ht="13.5" customHeight="1" thickBot="1">
      <c r="G11" s="158"/>
      <c r="H11" s="219" t="s">
        <v>693</v>
      </c>
      <c r="I11" s="220"/>
      <c r="J11" s="221"/>
      <c r="K11" s="224"/>
      <c r="L11" s="231"/>
      <c r="M11" s="232"/>
      <c r="P11" s="165"/>
      <c r="Q11" s="165"/>
      <c r="R11" s="165"/>
      <c r="S11" s="158"/>
    </row>
    <row r="12" spans="1:19">
      <c r="G12" s="158"/>
      <c r="H12" s="219" t="s">
        <v>694</v>
      </c>
      <c r="I12" s="220"/>
      <c r="J12" s="221"/>
      <c r="K12" s="233"/>
      <c r="L12" s="165"/>
      <c r="M12" s="165"/>
      <c r="Q12" s="165"/>
      <c r="R12" s="165"/>
      <c r="S12" s="171"/>
    </row>
    <row r="13" spans="1:19">
      <c r="G13" s="158"/>
      <c r="H13" s="219" t="s">
        <v>695</v>
      </c>
      <c r="I13" s="220"/>
      <c r="J13" s="221"/>
      <c r="K13" s="234"/>
      <c r="L13" s="235"/>
      <c r="M13" s="236"/>
      <c r="N13" s="237"/>
      <c r="O13" s="235"/>
      <c r="S13" s="158"/>
    </row>
    <row r="14" spans="1:19">
      <c r="G14" s="158"/>
      <c r="H14" s="219" t="s">
        <v>696</v>
      </c>
      <c r="I14" s="163"/>
      <c r="J14" s="221"/>
      <c r="K14" s="238"/>
      <c r="L14" s="239"/>
      <c r="M14" s="237"/>
      <c r="N14" s="237"/>
      <c r="O14" s="237"/>
      <c r="S14" s="158"/>
    </row>
    <row r="15" spans="1:19">
      <c r="G15" s="158"/>
      <c r="H15" s="219" t="s">
        <v>697</v>
      </c>
      <c r="I15" s="163"/>
      <c r="J15" s="221"/>
      <c r="K15" s="240"/>
      <c r="P15" s="165"/>
      <c r="S15" s="158"/>
    </row>
    <row r="16" spans="1:19" ht="18" customHeight="1">
      <c r="G16" s="158"/>
      <c r="I16" s="165"/>
      <c r="N16" s="241"/>
      <c r="S16" s="158"/>
    </row>
    <row r="17" spans="1:19">
      <c r="G17" s="158"/>
      <c r="H17" s="242"/>
      <c r="I17" s="165"/>
      <c r="S17" s="158"/>
    </row>
    <row r="18" spans="1:19">
      <c r="G18" s="158"/>
      <c r="I18" s="165"/>
      <c r="S18" s="158"/>
    </row>
    <row r="19" spans="1:19">
      <c r="G19" s="158"/>
      <c r="I19" s="165"/>
      <c r="N19" s="165"/>
      <c r="S19" s="158"/>
    </row>
    <row r="20" spans="1:19">
      <c r="G20" s="158"/>
      <c r="I20" s="165"/>
      <c r="S20" s="158"/>
    </row>
    <row r="21" spans="1:19">
      <c r="B21" s="243"/>
      <c r="C21" s="243"/>
      <c r="D21" s="243"/>
      <c r="G21" s="158"/>
      <c r="I21" s="165"/>
      <c r="S21" s="158"/>
    </row>
    <row r="22" spans="1:19">
      <c r="B22" s="243"/>
      <c r="C22" s="243"/>
      <c r="D22" s="243"/>
      <c r="G22" s="158"/>
      <c r="I22" s="165"/>
      <c r="S22" s="158"/>
    </row>
    <row r="23" spans="1:19">
      <c r="B23" s="243"/>
      <c r="C23" s="243"/>
      <c r="D23" s="243"/>
      <c r="G23" s="158"/>
      <c r="I23" s="165"/>
      <c r="S23" s="158"/>
    </row>
    <row r="24" spans="1:19">
      <c r="B24" s="243"/>
      <c r="C24" s="243"/>
      <c r="D24" s="243"/>
      <c r="G24" s="158"/>
      <c r="I24" s="165"/>
      <c r="S24" s="158"/>
    </row>
    <row r="25" spans="1:19">
      <c r="E25" s="243"/>
      <c r="G25" s="158"/>
      <c r="I25" s="165"/>
      <c r="S25" s="158"/>
    </row>
    <row r="26" spans="1:19">
      <c r="E26" s="243"/>
      <c r="G26" s="158"/>
      <c r="I26" s="165"/>
      <c r="S26" s="158"/>
    </row>
    <row r="27" spans="1:19">
      <c r="E27" s="243"/>
      <c r="G27" s="158"/>
      <c r="I27" s="165"/>
      <c r="S27" s="158"/>
    </row>
    <row r="28" spans="1:19">
      <c r="B28" s="244"/>
      <c r="C28" s="245" t="s">
        <v>758</v>
      </c>
      <c r="D28" s="245" t="s">
        <v>759</v>
      </c>
      <c r="E28" s="243"/>
      <c r="G28" s="158"/>
      <c r="I28" s="165"/>
      <c r="S28" s="158"/>
    </row>
    <row r="29" spans="1:19">
      <c r="A29" s="165"/>
      <c r="B29" s="246" t="s">
        <v>686</v>
      </c>
      <c r="C29" s="247">
        <f>'ESTADO DE SITUACION '!$U$807</f>
        <v>6686876675</v>
      </c>
      <c r="D29" s="248">
        <f>C29</f>
        <v>6686876675</v>
      </c>
      <c r="E29" s="249"/>
      <c r="F29" s="165"/>
      <c r="G29" s="158"/>
      <c r="I29" s="165"/>
      <c r="S29" s="158"/>
    </row>
    <row r="30" spans="1:19">
      <c r="A30" s="165"/>
      <c r="B30" s="246" t="s">
        <v>687</v>
      </c>
      <c r="C30" s="247">
        <f>'ESTADO DE SITUACION '!$V$807</f>
        <v>6044519044</v>
      </c>
      <c r="D30" s="248">
        <f>D29+C30</f>
        <v>12731395719</v>
      </c>
      <c r="E30" s="249"/>
      <c r="F30" s="165"/>
      <c r="G30" s="158"/>
      <c r="I30" s="165"/>
      <c r="S30" s="158"/>
    </row>
    <row r="31" spans="1:19">
      <c r="A31" s="165"/>
      <c r="B31" s="246" t="s">
        <v>688</v>
      </c>
      <c r="C31" s="247">
        <v>6114731956</v>
      </c>
      <c r="D31" s="248">
        <f>D30+C31</f>
        <v>18846127675</v>
      </c>
      <c r="E31" s="249"/>
      <c r="F31" s="165"/>
      <c r="G31" s="158"/>
      <c r="I31" s="165"/>
      <c r="S31" s="158"/>
    </row>
    <row r="32" spans="1:19">
      <c r="A32" s="165"/>
      <c r="B32" s="246" t="s">
        <v>689</v>
      </c>
      <c r="C32" s="247"/>
      <c r="D32" s="248"/>
      <c r="E32" s="250"/>
      <c r="F32" s="165"/>
      <c r="G32" s="158"/>
      <c r="I32" s="165"/>
      <c r="S32" s="158"/>
    </row>
    <row r="33" spans="1:19">
      <c r="A33" s="165"/>
      <c r="B33" s="246" t="s">
        <v>690</v>
      </c>
      <c r="C33" s="247"/>
      <c r="D33" s="248"/>
      <c r="E33" s="225"/>
      <c r="F33" s="251"/>
      <c r="G33" s="158"/>
      <c r="I33" s="165"/>
      <c r="S33" s="158"/>
    </row>
    <row r="34" spans="1:19">
      <c r="A34" s="165"/>
      <c r="B34" s="246" t="s">
        <v>691</v>
      </c>
      <c r="C34" s="247"/>
      <c r="D34" s="248"/>
      <c r="E34" s="165"/>
      <c r="F34" s="252"/>
      <c r="G34" s="253"/>
      <c r="I34" s="165"/>
      <c r="S34" s="158"/>
    </row>
    <row r="35" spans="1:19">
      <c r="B35" s="246" t="s">
        <v>692</v>
      </c>
      <c r="C35" s="247"/>
      <c r="D35" s="248"/>
      <c r="E35" s="250"/>
      <c r="F35" s="165"/>
      <c r="G35" s="158"/>
      <c r="I35" s="165"/>
      <c r="S35" s="158"/>
    </row>
    <row r="36" spans="1:19">
      <c r="B36" s="246" t="s">
        <v>693</v>
      </c>
      <c r="C36" s="247"/>
      <c r="D36" s="248"/>
      <c r="E36" s="250"/>
      <c r="F36" s="165"/>
      <c r="G36" s="158"/>
      <c r="I36" s="165"/>
      <c r="S36" s="158"/>
    </row>
    <row r="37" spans="1:19">
      <c r="B37" s="246" t="s">
        <v>694</v>
      </c>
      <c r="C37" s="247"/>
      <c r="D37" s="248"/>
      <c r="E37" s="250"/>
      <c r="F37" s="165"/>
      <c r="G37" s="158"/>
      <c r="I37" s="165"/>
      <c r="S37" s="158"/>
    </row>
    <row r="38" spans="1:19">
      <c r="B38" s="246" t="s">
        <v>695</v>
      </c>
      <c r="C38" s="247"/>
      <c r="D38" s="248"/>
      <c r="E38" s="226"/>
      <c r="F38" s="165"/>
      <c r="G38" s="158"/>
      <c r="I38" s="165"/>
      <c r="S38" s="158"/>
    </row>
    <row r="39" spans="1:19">
      <c r="B39" s="246" t="s">
        <v>696</v>
      </c>
      <c r="C39" s="247"/>
      <c r="D39" s="248"/>
      <c r="E39" s="165"/>
      <c r="F39" s="165"/>
      <c r="G39" s="158"/>
      <c r="H39" s="165"/>
      <c r="I39" s="227"/>
      <c r="S39" s="158"/>
    </row>
    <row r="40" spans="1:19">
      <c r="B40" s="246" t="s">
        <v>697</v>
      </c>
      <c r="C40" s="247"/>
      <c r="D40" s="248"/>
      <c r="E40" s="250"/>
      <c r="F40" s="227"/>
      <c r="G40" s="158"/>
      <c r="H40" s="165"/>
      <c r="I40" s="165"/>
      <c r="S40" s="158"/>
    </row>
    <row r="41" spans="1:19">
      <c r="D41" s="165"/>
      <c r="F41" s="165"/>
      <c r="I41" s="165"/>
    </row>
    <row r="42" spans="1:19">
      <c r="C42" s="165"/>
      <c r="H42" s="165"/>
      <c r="I42" s="227"/>
      <c r="J42" s="165"/>
    </row>
    <row r="43" spans="1:19">
      <c r="F43" s="165"/>
    </row>
    <row r="44" spans="1:19">
      <c r="F44" s="165"/>
    </row>
    <row r="45" spans="1:19">
      <c r="F45" s="165"/>
    </row>
  </sheetData>
  <mergeCells count="2">
    <mergeCell ref="A1:F1"/>
    <mergeCell ref="H1:L1"/>
  </mergeCells>
  <pageMargins left="1.39" right="0.17" top="0.59055118110236227" bottom="0.15748031496062992" header="0" footer="0.15748031496062992"/>
  <pageSetup paperSize="5" orientation="landscape" r:id="rId1"/>
  <headerFooter alignWithMargins="0">
    <oddHeader>&amp;L                                       &amp;D&amp;RDivisión de Análisis y Control de Gestión
Gobierno Regional De Los Lagos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workbookViewId="0">
      <selection sqref="A1:H1"/>
    </sheetView>
  </sheetViews>
  <sheetFormatPr baseColWidth="10" defaultColWidth="11.42578125" defaultRowHeight="12.75"/>
  <cols>
    <col min="1" max="1" width="35.28515625" style="139" bestFit="1" customWidth="1"/>
    <col min="2" max="2" width="14.7109375" style="139" bestFit="1" customWidth="1"/>
    <col min="3" max="3" width="8.85546875" style="139" customWidth="1"/>
    <col min="4" max="5" width="14.7109375" style="139" bestFit="1" customWidth="1"/>
    <col min="6" max="6" width="14.7109375" style="139" customWidth="1"/>
    <col min="7" max="7" width="14.7109375" style="139" bestFit="1" customWidth="1"/>
    <col min="8" max="8" width="14.28515625" style="139" bestFit="1" customWidth="1"/>
    <col min="9" max="9" width="16.85546875" style="172" customWidth="1"/>
    <col min="10" max="247" width="11.42578125" style="139"/>
    <col min="248" max="248" width="5.28515625" style="139" bestFit="1" customWidth="1"/>
    <col min="249" max="249" width="2.140625" style="139" bestFit="1" customWidth="1"/>
    <col min="250" max="250" width="0.85546875" style="139" bestFit="1" customWidth="1"/>
    <col min="251" max="252" width="2" style="139" bestFit="1" customWidth="1"/>
    <col min="253" max="253" width="1.140625" style="139" bestFit="1" customWidth="1"/>
    <col min="254" max="254" width="2" style="139" bestFit="1" customWidth="1"/>
    <col min="255" max="255" width="2.140625" style="139" bestFit="1" customWidth="1"/>
    <col min="256" max="256" width="0.85546875" style="139" bestFit="1" customWidth="1"/>
    <col min="257" max="257" width="2" style="139" bestFit="1" customWidth="1"/>
    <col min="258" max="258" width="2.28515625" style="139" bestFit="1" customWidth="1"/>
    <col min="259" max="503" width="11.42578125" style="139"/>
    <col min="504" max="504" width="5.28515625" style="139" bestFit="1" customWidth="1"/>
    <col min="505" max="505" width="2.140625" style="139" bestFit="1" customWidth="1"/>
    <col min="506" max="506" width="0.85546875" style="139" bestFit="1" customWidth="1"/>
    <col min="507" max="508" width="2" style="139" bestFit="1" customWidth="1"/>
    <col min="509" max="509" width="1.140625" style="139" bestFit="1" customWidth="1"/>
    <col min="510" max="510" width="2" style="139" bestFit="1" customWidth="1"/>
    <col min="511" max="511" width="2.140625" style="139" bestFit="1" customWidth="1"/>
    <col min="512" max="512" width="0.85546875" style="139" bestFit="1" customWidth="1"/>
    <col min="513" max="513" width="2" style="139" bestFit="1" customWidth="1"/>
    <col min="514" max="514" width="2.28515625" style="139" bestFit="1" customWidth="1"/>
    <col min="515" max="759" width="11.42578125" style="139"/>
    <col min="760" max="760" width="5.28515625" style="139" bestFit="1" customWidth="1"/>
    <col min="761" max="761" width="2.140625" style="139" bestFit="1" customWidth="1"/>
    <col min="762" max="762" width="0.85546875" style="139" bestFit="1" customWidth="1"/>
    <col min="763" max="764" width="2" style="139" bestFit="1" customWidth="1"/>
    <col min="765" max="765" width="1.140625" style="139" bestFit="1" customWidth="1"/>
    <col min="766" max="766" width="2" style="139" bestFit="1" customWidth="1"/>
    <col min="767" max="767" width="2.140625" style="139" bestFit="1" customWidth="1"/>
    <col min="768" max="768" width="0.85546875" style="139" bestFit="1" customWidth="1"/>
    <col min="769" max="769" width="2" style="139" bestFit="1" customWidth="1"/>
    <col min="770" max="770" width="2.28515625" style="139" bestFit="1" customWidth="1"/>
    <col min="771" max="1015" width="11.42578125" style="139"/>
    <col min="1016" max="1016" width="5.28515625" style="139" bestFit="1" customWidth="1"/>
    <col min="1017" max="1017" width="2.140625" style="139" bestFit="1" customWidth="1"/>
    <col min="1018" max="1018" width="0.85546875" style="139" bestFit="1" customWidth="1"/>
    <col min="1019" max="1020" width="2" style="139" bestFit="1" customWidth="1"/>
    <col min="1021" max="1021" width="1.140625" style="139" bestFit="1" customWidth="1"/>
    <col min="1022" max="1022" width="2" style="139" bestFit="1" customWidth="1"/>
    <col min="1023" max="1023" width="2.140625" style="139" bestFit="1" customWidth="1"/>
    <col min="1024" max="1024" width="0.85546875" style="139" bestFit="1" customWidth="1"/>
    <col min="1025" max="1025" width="2" style="139" bestFit="1" customWidth="1"/>
    <col min="1026" max="1026" width="2.28515625" style="139" bestFit="1" customWidth="1"/>
    <col min="1027" max="1271" width="11.42578125" style="139"/>
    <col min="1272" max="1272" width="5.28515625" style="139" bestFit="1" customWidth="1"/>
    <col min="1273" max="1273" width="2.140625" style="139" bestFit="1" customWidth="1"/>
    <col min="1274" max="1274" width="0.85546875" style="139" bestFit="1" customWidth="1"/>
    <col min="1275" max="1276" width="2" style="139" bestFit="1" customWidth="1"/>
    <col min="1277" max="1277" width="1.140625" style="139" bestFit="1" customWidth="1"/>
    <col min="1278" max="1278" width="2" style="139" bestFit="1" customWidth="1"/>
    <col min="1279" max="1279" width="2.140625" style="139" bestFit="1" customWidth="1"/>
    <col min="1280" max="1280" width="0.85546875" style="139" bestFit="1" customWidth="1"/>
    <col min="1281" max="1281" width="2" style="139" bestFit="1" customWidth="1"/>
    <col min="1282" max="1282" width="2.28515625" style="139" bestFit="1" customWidth="1"/>
    <col min="1283" max="1527" width="11.42578125" style="139"/>
    <col min="1528" max="1528" width="5.28515625" style="139" bestFit="1" customWidth="1"/>
    <col min="1529" max="1529" width="2.140625" style="139" bestFit="1" customWidth="1"/>
    <col min="1530" max="1530" width="0.85546875" style="139" bestFit="1" customWidth="1"/>
    <col min="1531" max="1532" width="2" style="139" bestFit="1" customWidth="1"/>
    <col min="1533" max="1533" width="1.140625" style="139" bestFit="1" customWidth="1"/>
    <col min="1534" max="1534" width="2" style="139" bestFit="1" customWidth="1"/>
    <col min="1535" max="1535" width="2.140625" style="139" bestFit="1" customWidth="1"/>
    <col min="1536" max="1536" width="0.85546875" style="139" bestFit="1" customWidth="1"/>
    <col min="1537" max="1537" width="2" style="139" bestFit="1" customWidth="1"/>
    <col min="1538" max="1538" width="2.28515625" style="139" bestFit="1" customWidth="1"/>
    <col min="1539" max="1783" width="11.42578125" style="139"/>
    <col min="1784" max="1784" width="5.28515625" style="139" bestFit="1" customWidth="1"/>
    <col min="1785" max="1785" width="2.140625" style="139" bestFit="1" customWidth="1"/>
    <col min="1786" max="1786" width="0.85546875" style="139" bestFit="1" customWidth="1"/>
    <col min="1787" max="1788" width="2" style="139" bestFit="1" customWidth="1"/>
    <col min="1789" max="1789" width="1.140625" style="139" bestFit="1" customWidth="1"/>
    <col min="1790" max="1790" width="2" style="139" bestFit="1" customWidth="1"/>
    <col min="1791" max="1791" width="2.140625" style="139" bestFit="1" customWidth="1"/>
    <col min="1792" max="1792" width="0.85546875" style="139" bestFit="1" customWidth="1"/>
    <col min="1793" max="1793" width="2" style="139" bestFit="1" customWidth="1"/>
    <col min="1794" max="1794" width="2.28515625" style="139" bestFit="1" customWidth="1"/>
    <col min="1795" max="2039" width="11.42578125" style="139"/>
    <col min="2040" max="2040" width="5.28515625" style="139" bestFit="1" customWidth="1"/>
    <col min="2041" max="2041" width="2.140625" style="139" bestFit="1" customWidth="1"/>
    <col min="2042" max="2042" width="0.85546875" style="139" bestFit="1" customWidth="1"/>
    <col min="2043" max="2044" width="2" style="139" bestFit="1" customWidth="1"/>
    <col min="2045" max="2045" width="1.140625" style="139" bestFit="1" customWidth="1"/>
    <col min="2046" max="2046" width="2" style="139" bestFit="1" customWidth="1"/>
    <col min="2047" max="2047" width="2.140625" style="139" bestFit="1" customWidth="1"/>
    <col min="2048" max="2048" width="0.85546875" style="139" bestFit="1" customWidth="1"/>
    <col min="2049" max="2049" width="2" style="139" bestFit="1" customWidth="1"/>
    <col min="2050" max="2050" width="2.28515625" style="139" bestFit="1" customWidth="1"/>
    <col min="2051" max="2295" width="11.42578125" style="139"/>
    <col min="2296" max="2296" width="5.28515625" style="139" bestFit="1" customWidth="1"/>
    <col min="2297" max="2297" width="2.140625" style="139" bestFit="1" customWidth="1"/>
    <col min="2298" max="2298" width="0.85546875" style="139" bestFit="1" customWidth="1"/>
    <col min="2299" max="2300" width="2" style="139" bestFit="1" customWidth="1"/>
    <col min="2301" max="2301" width="1.140625" style="139" bestFit="1" customWidth="1"/>
    <col min="2302" max="2302" width="2" style="139" bestFit="1" customWidth="1"/>
    <col min="2303" max="2303" width="2.140625" style="139" bestFit="1" customWidth="1"/>
    <col min="2304" max="2304" width="0.85546875" style="139" bestFit="1" customWidth="1"/>
    <col min="2305" max="2305" width="2" style="139" bestFit="1" customWidth="1"/>
    <col min="2306" max="2306" width="2.28515625" style="139" bestFit="1" customWidth="1"/>
    <col min="2307" max="2551" width="11.42578125" style="139"/>
    <col min="2552" max="2552" width="5.28515625" style="139" bestFit="1" customWidth="1"/>
    <col min="2553" max="2553" width="2.140625" style="139" bestFit="1" customWidth="1"/>
    <col min="2554" max="2554" width="0.85546875" style="139" bestFit="1" customWidth="1"/>
    <col min="2555" max="2556" width="2" style="139" bestFit="1" customWidth="1"/>
    <col min="2557" max="2557" width="1.140625" style="139" bestFit="1" customWidth="1"/>
    <col min="2558" max="2558" width="2" style="139" bestFit="1" customWidth="1"/>
    <col min="2559" max="2559" width="2.140625" style="139" bestFit="1" customWidth="1"/>
    <col min="2560" max="2560" width="0.85546875" style="139" bestFit="1" customWidth="1"/>
    <col min="2561" max="2561" width="2" style="139" bestFit="1" customWidth="1"/>
    <col min="2562" max="2562" width="2.28515625" style="139" bestFit="1" customWidth="1"/>
    <col min="2563" max="2807" width="11.42578125" style="139"/>
    <col min="2808" max="2808" width="5.28515625" style="139" bestFit="1" customWidth="1"/>
    <col min="2809" max="2809" width="2.140625" style="139" bestFit="1" customWidth="1"/>
    <col min="2810" max="2810" width="0.85546875" style="139" bestFit="1" customWidth="1"/>
    <col min="2811" max="2812" width="2" style="139" bestFit="1" customWidth="1"/>
    <col min="2813" max="2813" width="1.140625" style="139" bestFit="1" customWidth="1"/>
    <col min="2814" max="2814" width="2" style="139" bestFit="1" customWidth="1"/>
    <col min="2815" max="2815" width="2.140625" style="139" bestFit="1" customWidth="1"/>
    <col min="2816" max="2816" width="0.85546875" style="139" bestFit="1" customWidth="1"/>
    <col min="2817" max="2817" width="2" style="139" bestFit="1" customWidth="1"/>
    <col min="2818" max="2818" width="2.28515625" style="139" bestFit="1" customWidth="1"/>
    <col min="2819" max="3063" width="11.42578125" style="139"/>
    <col min="3064" max="3064" width="5.28515625" style="139" bestFit="1" customWidth="1"/>
    <col min="3065" max="3065" width="2.140625" style="139" bestFit="1" customWidth="1"/>
    <col min="3066" max="3066" width="0.85546875" style="139" bestFit="1" customWidth="1"/>
    <col min="3067" max="3068" width="2" style="139" bestFit="1" customWidth="1"/>
    <col min="3069" max="3069" width="1.140625" style="139" bestFit="1" customWidth="1"/>
    <col min="3070" max="3070" width="2" style="139" bestFit="1" customWidth="1"/>
    <col min="3071" max="3071" width="2.140625" style="139" bestFit="1" customWidth="1"/>
    <col min="3072" max="3072" width="0.85546875" style="139" bestFit="1" customWidth="1"/>
    <col min="3073" max="3073" width="2" style="139" bestFit="1" customWidth="1"/>
    <col min="3074" max="3074" width="2.28515625" style="139" bestFit="1" customWidth="1"/>
    <col min="3075" max="3319" width="11.42578125" style="139"/>
    <col min="3320" max="3320" width="5.28515625" style="139" bestFit="1" customWidth="1"/>
    <col min="3321" max="3321" width="2.140625" style="139" bestFit="1" customWidth="1"/>
    <col min="3322" max="3322" width="0.85546875" style="139" bestFit="1" customWidth="1"/>
    <col min="3323" max="3324" width="2" style="139" bestFit="1" customWidth="1"/>
    <col min="3325" max="3325" width="1.140625" style="139" bestFit="1" customWidth="1"/>
    <col min="3326" max="3326" width="2" style="139" bestFit="1" customWidth="1"/>
    <col min="3327" max="3327" width="2.140625" style="139" bestFit="1" customWidth="1"/>
    <col min="3328" max="3328" width="0.85546875" style="139" bestFit="1" customWidth="1"/>
    <col min="3329" max="3329" width="2" style="139" bestFit="1" customWidth="1"/>
    <col min="3330" max="3330" width="2.28515625" style="139" bestFit="1" customWidth="1"/>
    <col min="3331" max="3575" width="11.42578125" style="139"/>
    <col min="3576" max="3576" width="5.28515625" style="139" bestFit="1" customWidth="1"/>
    <col min="3577" max="3577" width="2.140625" style="139" bestFit="1" customWidth="1"/>
    <col min="3578" max="3578" width="0.85546875" style="139" bestFit="1" customWidth="1"/>
    <col min="3579" max="3580" width="2" style="139" bestFit="1" customWidth="1"/>
    <col min="3581" max="3581" width="1.140625" style="139" bestFit="1" customWidth="1"/>
    <col min="3582" max="3582" width="2" style="139" bestFit="1" customWidth="1"/>
    <col min="3583" max="3583" width="2.140625" style="139" bestFit="1" customWidth="1"/>
    <col min="3584" max="3584" width="0.85546875" style="139" bestFit="1" customWidth="1"/>
    <col min="3585" max="3585" width="2" style="139" bestFit="1" customWidth="1"/>
    <col min="3586" max="3586" width="2.28515625" style="139" bestFit="1" customWidth="1"/>
    <col min="3587" max="3831" width="11.42578125" style="139"/>
    <col min="3832" max="3832" width="5.28515625" style="139" bestFit="1" customWidth="1"/>
    <col min="3833" max="3833" width="2.140625" style="139" bestFit="1" customWidth="1"/>
    <col min="3834" max="3834" width="0.85546875" style="139" bestFit="1" customWidth="1"/>
    <col min="3835" max="3836" width="2" style="139" bestFit="1" customWidth="1"/>
    <col min="3837" max="3837" width="1.140625" style="139" bestFit="1" customWidth="1"/>
    <col min="3838" max="3838" width="2" style="139" bestFit="1" customWidth="1"/>
    <col min="3839" max="3839" width="2.140625" style="139" bestFit="1" customWidth="1"/>
    <col min="3840" max="3840" width="0.85546875" style="139" bestFit="1" customWidth="1"/>
    <col min="3841" max="3841" width="2" style="139" bestFit="1" customWidth="1"/>
    <col min="3842" max="3842" width="2.28515625" style="139" bestFit="1" customWidth="1"/>
    <col min="3843" max="4087" width="11.42578125" style="139"/>
    <col min="4088" max="4088" width="5.28515625" style="139" bestFit="1" customWidth="1"/>
    <col min="4089" max="4089" width="2.140625" style="139" bestFit="1" customWidth="1"/>
    <col min="4090" max="4090" width="0.85546875" style="139" bestFit="1" customWidth="1"/>
    <col min="4091" max="4092" width="2" style="139" bestFit="1" customWidth="1"/>
    <col min="4093" max="4093" width="1.140625" style="139" bestFit="1" customWidth="1"/>
    <col min="4094" max="4094" width="2" style="139" bestFit="1" customWidth="1"/>
    <col min="4095" max="4095" width="2.140625" style="139" bestFit="1" customWidth="1"/>
    <col min="4096" max="4096" width="0.85546875" style="139" bestFit="1" customWidth="1"/>
    <col min="4097" max="4097" width="2" style="139" bestFit="1" customWidth="1"/>
    <col min="4098" max="4098" width="2.28515625" style="139" bestFit="1" customWidth="1"/>
    <col min="4099" max="4343" width="11.42578125" style="139"/>
    <col min="4344" max="4344" width="5.28515625" style="139" bestFit="1" customWidth="1"/>
    <col min="4345" max="4345" width="2.140625" style="139" bestFit="1" customWidth="1"/>
    <col min="4346" max="4346" width="0.85546875" style="139" bestFit="1" customWidth="1"/>
    <col min="4347" max="4348" width="2" style="139" bestFit="1" customWidth="1"/>
    <col min="4349" max="4349" width="1.140625" style="139" bestFit="1" customWidth="1"/>
    <col min="4350" max="4350" width="2" style="139" bestFit="1" customWidth="1"/>
    <col min="4351" max="4351" width="2.140625" style="139" bestFit="1" customWidth="1"/>
    <col min="4352" max="4352" width="0.85546875" style="139" bestFit="1" customWidth="1"/>
    <col min="4353" max="4353" width="2" style="139" bestFit="1" customWidth="1"/>
    <col min="4354" max="4354" width="2.28515625" style="139" bestFit="1" customWidth="1"/>
    <col min="4355" max="4599" width="11.42578125" style="139"/>
    <col min="4600" max="4600" width="5.28515625" style="139" bestFit="1" customWidth="1"/>
    <col min="4601" max="4601" width="2.140625" style="139" bestFit="1" customWidth="1"/>
    <col min="4602" max="4602" width="0.85546875" style="139" bestFit="1" customWidth="1"/>
    <col min="4603" max="4604" width="2" style="139" bestFit="1" customWidth="1"/>
    <col min="4605" max="4605" width="1.140625" style="139" bestFit="1" customWidth="1"/>
    <col min="4606" max="4606" width="2" style="139" bestFit="1" customWidth="1"/>
    <col min="4607" max="4607" width="2.140625" style="139" bestFit="1" customWidth="1"/>
    <col min="4608" max="4608" width="0.85546875" style="139" bestFit="1" customWidth="1"/>
    <col min="4609" max="4609" width="2" style="139" bestFit="1" customWidth="1"/>
    <col min="4610" max="4610" width="2.28515625" style="139" bestFit="1" customWidth="1"/>
    <col min="4611" max="4855" width="11.42578125" style="139"/>
    <col min="4856" max="4856" width="5.28515625" style="139" bestFit="1" customWidth="1"/>
    <col min="4857" max="4857" width="2.140625" style="139" bestFit="1" customWidth="1"/>
    <col min="4858" max="4858" width="0.85546875" style="139" bestFit="1" customWidth="1"/>
    <col min="4859" max="4860" width="2" style="139" bestFit="1" customWidth="1"/>
    <col min="4861" max="4861" width="1.140625" style="139" bestFit="1" customWidth="1"/>
    <col min="4862" max="4862" width="2" style="139" bestFit="1" customWidth="1"/>
    <col min="4863" max="4863" width="2.140625" style="139" bestFit="1" customWidth="1"/>
    <col min="4864" max="4864" width="0.85546875" style="139" bestFit="1" customWidth="1"/>
    <col min="4865" max="4865" width="2" style="139" bestFit="1" customWidth="1"/>
    <col min="4866" max="4866" width="2.28515625" style="139" bestFit="1" customWidth="1"/>
    <col min="4867" max="5111" width="11.42578125" style="139"/>
    <col min="5112" max="5112" width="5.28515625" style="139" bestFit="1" customWidth="1"/>
    <col min="5113" max="5113" width="2.140625" style="139" bestFit="1" customWidth="1"/>
    <col min="5114" max="5114" width="0.85546875" style="139" bestFit="1" customWidth="1"/>
    <col min="5115" max="5116" width="2" style="139" bestFit="1" customWidth="1"/>
    <col min="5117" max="5117" width="1.140625" style="139" bestFit="1" customWidth="1"/>
    <col min="5118" max="5118" width="2" style="139" bestFit="1" customWidth="1"/>
    <col min="5119" max="5119" width="2.140625" style="139" bestFit="1" customWidth="1"/>
    <col min="5120" max="5120" width="0.85546875" style="139" bestFit="1" customWidth="1"/>
    <col min="5121" max="5121" width="2" style="139" bestFit="1" customWidth="1"/>
    <col min="5122" max="5122" width="2.28515625" style="139" bestFit="1" customWidth="1"/>
    <col min="5123" max="5367" width="11.42578125" style="139"/>
    <col min="5368" max="5368" width="5.28515625" style="139" bestFit="1" customWidth="1"/>
    <col min="5369" max="5369" width="2.140625" style="139" bestFit="1" customWidth="1"/>
    <col min="5370" max="5370" width="0.85546875" style="139" bestFit="1" customWidth="1"/>
    <col min="5371" max="5372" width="2" style="139" bestFit="1" customWidth="1"/>
    <col min="5373" max="5373" width="1.140625" style="139" bestFit="1" customWidth="1"/>
    <col min="5374" max="5374" width="2" style="139" bestFit="1" customWidth="1"/>
    <col min="5375" max="5375" width="2.140625" style="139" bestFit="1" customWidth="1"/>
    <col min="5376" max="5376" width="0.85546875" style="139" bestFit="1" customWidth="1"/>
    <col min="5377" max="5377" width="2" style="139" bestFit="1" customWidth="1"/>
    <col min="5378" max="5378" width="2.28515625" style="139" bestFit="1" customWidth="1"/>
    <col min="5379" max="5623" width="11.42578125" style="139"/>
    <col min="5624" max="5624" width="5.28515625" style="139" bestFit="1" customWidth="1"/>
    <col min="5625" max="5625" width="2.140625" style="139" bestFit="1" customWidth="1"/>
    <col min="5626" max="5626" width="0.85546875" style="139" bestFit="1" customWidth="1"/>
    <col min="5627" max="5628" width="2" style="139" bestFit="1" customWidth="1"/>
    <col min="5629" max="5629" width="1.140625" style="139" bestFit="1" customWidth="1"/>
    <col min="5630" max="5630" width="2" style="139" bestFit="1" customWidth="1"/>
    <col min="5631" max="5631" width="2.140625" style="139" bestFit="1" customWidth="1"/>
    <col min="5632" max="5632" width="0.85546875" style="139" bestFit="1" customWidth="1"/>
    <col min="5633" max="5633" width="2" style="139" bestFit="1" customWidth="1"/>
    <col min="5634" max="5634" width="2.28515625" style="139" bestFit="1" customWidth="1"/>
    <col min="5635" max="5879" width="11.42578125" style="139"/>
    <col min="5880" max="5880" width="5.28515625" style="139" bestFit="1" customWidth="1"/>
    <col min="5881" max="5881" width="2.140625" style="139" bestFit="1" customWidth="1"/>
    <col min="5882" max="5882" width="0.85546875" style="139" bestFit="1" customWidth="1"/>
    <col min="5883" max="5884" width="2" style="139" bestFit="1" customWidth="1"/>
    <col min="5885" max="5885" width="1.140625" style="139" bestFit="1" customWidth="1"/>
    <col min="5886" max="5886" width="2" style="139" bestFit="1" customWidth="1"/>
    <col min="5887" max="5887" width="2.140625" style="139" bestFit="1" customWidth="1"/>
    <col min="5888" max="5888" width="0.85546875" style="139" bestFit="1" customWidth="1"/>
    <col min="5889" max="5889" width="2" style="139" bestFit="1" customWidth="1"/>
    <col min="5890" max="5890" width="2.28515625" style="139" bestFit="1" customWidth="1"/>
    <col min="5891" max="6135" width="11.42578125" style="139"/>
    <col min="6136" max="6136" width="5.28515625" style="139" bestFit="1" customWidth="1"/>
    <col min="6137" max="6137" width="2.140625" style="139" bestFit="1" customWidth="1"/>
    <col min="6138" max="6138" width="0.85546875" style="139" bestFit="1" customWidth="1"/>
    <col min="6139" max="6140" width="2" style="139" bestFit="1" customWidth="1"/>
    <col min="6141" max="6141" width="1.140625" style="139" bestFit="1" customWidth="1"/>
    <col min="6142" max="6142" width="2" style="139" bestFit="1" customWidth="1"/>
    <col min="6143" max="6143" width="2.140625" style="139" bestFit="1" customWidth="1"/>
    <col min="6144" max="6144" width="0.85546875" style="139" bestFit="1" customWidth="1"/>
    <col min="6145" max="6145" width="2" style="139" bestFit="1" customWidth="1"/>
    <col min="6146" max="6146" width="2.28515625" style="139" bestFit="1" customWidth="1"/>
    <col min="6147" max="6391" width="11.42578125" style="139"/>
    <col min="6392" max="6392" width="5.28515625" style="139" bestFit="1" customWidth="1"/>
    <col min="6393" max="6393" width="2.140625" style="139" bestFit="1" customWidth="1"/>
    <col min="6394" max="6394" width="0.85546875" style="139" bestFit="1" customWidth="1"/>
    <col min="6395" max="6396" width="2" style="139" bestFit="1" customWidth="1"/>
    <col min="6397" max="6397" width="1.140625" style="139" bestFit="1" customWidth="1"/>
    <col min="6398" max="6398" width="2" style="139" bestFit="1" customWidth="1"/>
    <col min="6399" max="6399" width="2.140625" style="139" bestFit="1" customWidth="1"/>
    <col min="6400" max="6400" width="0.85546875" style="139" bestFit="1" customWidth="1"/>
    <col min="6401" max="6401" width="2" style="139" bestFit="1" customWidth="1"/>
    <col min="6402" max="6402" width="2.28515625" style="139" bestFit="1" customWidth="1"/>
    <col min="6403" max="6647" width="11.42578125" style="139"/>
    <col min="6648" max="6648" width="5.28515625" style="139" bestFit="1" customWidth="1"/>
    <col min="6649" max="6649" width="2.140625" style="139" bestFit="1" customWidth="1"/>
    <col min="6650" max="6650" width="0.85546875" style="139" bestFit="1" customWidth="1"/>
    <col min="6651" max="6652" width="2" style="139" bestFit="1" customWidth="1"/>
    <col min="6653" max="6653" width="1.140625" style="139" bestFit="1" customWidth="1"/>
    <col min="6654" max="6654" width="2" style="139" bestFit="1" customWidth="1"/>
    <col min="6655" max="6655" width="2.140625" style="139" bestFit="1" customWidth="1"/>
    <col min="6656" max="6656" width="0.85546875" style="139" bestFit="1" customWidth="1"/>
    <col min="6657" max="6657" width="2" style="139" bestFit="1" customWidth="1"/>
    <col min="6658" max="6658" width="2.28515625" style="139" bestFit="1" customWidth="1"/>
    <col min="6659" max="6903" width="11.42578125" style="139"/>
    <col min="6904" max="6904" width="5.28515625" style="139" bestFit="1" customWidth="1"/>
    <col min="6905" max="6905" width="2.140625" style="139" bestFit="1" customWidth="1"/>
    <col min="6906" max="6906" width="0.85546875" style="139" bestFit="1" customWidth="1"/>
    <col min="6907" max="6908" width="2" style="139" bestFit="1" customWidth="1"/>
    <col min="6909" max="6909" width="1.140625" style="139" bestFit="1" customWidth="1"/>
    <col min="6910" max="6910" width="2" style="139" bestFit="1" customWidth="1"/>
    <col min="6911" max="6911" width="2.140625" style="139" bestFit="1" customWidth="1"/>
    <col min="6912" max="6912" width="0.85546875" style="139" bestFit="1" customWidth="1"/>
    <col min="6913" max="6913" width="2" style="139" bestFit="1" customWidth="1"/>
    <col min="6914" max="6914" width="2.28515625" style="139" bestFit="1" customWidth="1"/>
    <col min="6915" max="7159" width="11.42578125" style="139"/>
    <col min="7160" max="7160" width="5.28515625" style="139" bestFit="1" customWidth="1"/>
    <col min="7161" max="7161" width="2.140625" style="139" bestFit="1" customWidth="1"/>
    <col min="7162" max="7162" width="0.85546875" style="139" bestFit="1" customWidth="1"/>
    <col min="7163" max="7164" width="2" style="139" bestFit="1" customWidth="1"/>
    <col min="7165" max="7165" width="1.140625" style="139" bestFit="1" customWidth="1"/>
    <col min="7166" max="7166" width="2" style="139" bestFit="1" customWidth="1"/>
    <col min="7167" max="7167" width="2.140625" style="139" bestFit="1" customWidth="1"/>
    <col min="7168" max="7168" width="0.85546875" style="139" bestFit="1" customWidth="1"/>
    <col min="7169" max="7169" width="2" style="139" bestFit="1" customWidth="1"/>
    <col min="7170" max="7170" width="2.28515625" style="139" bestFit="1" customWidth="1"/>
    <col min="7171" max="7415" width="11.42578125" style="139"/>
    <col min="7416" max="7416" width="5.28515625" style="139" bestFit="1" customWidth="1"/>
    <col min="7417" max="7417" width="2.140625" style="139" bestFit="1" customWidth="1"/>
    <col min="7418" max="7418" width="0.85546875" style="139" bestFit="1" customWidth="1"/>
    <col min="7419" max="7420" width="2" style="139" bestFit="1" customWidth="1"/>
    <col min="7421" max="7421" width="1.140625" style="139" bestFit="1" customWidth="1"/>
    <col min="7422" max="7422" width="2" style="139" bestFit="1" customWidth="1"/>
    <col min="7423" max="7423" width="2.140625" style="139" bestFit="1" customWidth="1"/>
    <col min="7424" max="7424" width="0.85546875" style="139" bestFit="1" customWidth="1"/>
    <col min="7425" max="7425" width="2" style="139" bestFit="1" customWidth="1"/>
    <col min="7426" max="7426" width="2.28515625" style="139" bestFit="1" customWidth="1"/>
    <col min="7427" max="7671" width="11.42578125" style="139"/>
    <col min="7672" max="7672" width="5.28515625" style="139" bestFit="1" customWidth="1"/>
    <col min="7673" max="7673" width="2.140625" style="139" bestFit="1" customWidth="1"/>
    <col min="7674" max="7674" width="0.85546875" style="139" bestFit="1" customWidth="1"/>
    <col min="7675" max="7676" width="2" style="139" bestFit="1" customWidth="1"/>
    <col min="7677" max="7677" width="1.140625" style="139" bestFit="1" customWidth="1"/>
    <col min="7678" max="7678" width="2" style="139" bestFit="1" customWidth="1"/>
    <col min="7679" max="7679" width="2.140625" style="139" bestFit="1" customWidth="1"/>
    <col min="7680" max="7680" width="0.85546875" style="139" bestFit="1" customWidth="1"/>
    <col min="7681" max="7681" width="2" style="139" bestFit="1" customWidth="1"/>
    <col min="7682" max="7682" width="2.28515625" style="139" bestFit="1" customWidth="1"/>
    <col min="7683" max="7927" width="11.42578125" style="139"/>
    <col min="7928" max="7928" width="5.28515625" style="139" bestFit="1" customWidth="1"/>
    <col min="7929" max="7929" width="2.140625" style="139" bestFit="1" customWidth="1"/>
    <col min="7930" max="7930" width="0.85546875" style="139" bestFit="1" customWidth="1"/>
    <col min="7931" max="7932" width="2" style="139" bestFit="1" customWidth="1"/>
    <col min="7933" max="7933" width="1.140625" style="139" bestFit="1" customWidth="1"/>
    <col min="7934" max="7934" width="2" style="139" bestFit="1" customWidth="1"/>
    <col min="7935" max="7935" width="2.140625" style="139" bestFit="1" customWidth="1"/>
    <col min="7936" max="7936" width="0.85546875" style="139" bestFit="1" customWidth="1"/>
    <col min="7937" max="7937" width="2" style="139" bestFit="1" customWidth="1"/>
    <col min="7938" max="7938" width="2.28515625" style="139" bestFit="1" customWidth="1"/>
    <col min="7939" max="8183" width="11.42578125" style="139"/>
    <col min="8184" max="8184" width="5.28515625" style="139" bestFit="1" customWidth="1"/>
    <col min="8185" max="8185" width="2.140625" style="139" bestFit="1" customWidth="1"/>
    <col min="8186" max="8186" width="0.85546875" style="139" bestFit="1" customWidth="1"/>
    <col min="8187" max="8188" width="2" style="139" bestFit="1" customWidth="1"/>
    <col min="8189" max="8189" width="1.140625" style="139" bestFit="1" customWidth="1"/>
    <col min="8190" max="8190" width="2" style="139" bestFit="1" customWidth="1"/>
    <col min="8191" max="8191" width="2.140625" style="139" bestFit="1" customWidth="1"/>
    <col min="8192" max="8192" width="0.85546875" style="139" bestFit="1" customWidth="1"/>
    <col min="8193" max="8193" width="2" style="139" bestFit="1" customWidth="1"/>
    <col min="8194" max="8194" width="2.28515625" style="139" bestFit="1" customWidth="1"/>
    <col min="8195" max="8439" width="11.42578125" style="139"/>
    <col min="8440" max="8440" width="5.28515625" style="139" bestFit="1" customWidth="1"/>
    <col min="8441" max="8441" width="2.140625" style="139" bestFit="1" customWidth="1"/>
    <col min="8442" max="8442" width="0.85546875" style="139" bestFit="1" customWidth="1"/>
    <col min="8443" max="8444" width="2" style="139" bestFit="1" customWidth="1"/>
    <col min="8445" max="8445" width="1.140625" style="139" bestFit="1" customWidth="1"/>
    <col min="8446" max="8446" width="2" style="139" bestFit="1" customWidth="1"/>
    <col min="8447" max="8447" width="2.140625" style="139" bestFit="1" customWidth="1"/>
    <col min="8448" max="8448" width="0.85546875" style="139" bestFit="1" customWidth="1"/>
    <col min="8449" max="8449" width="2" style="139" bestFit="1" customWidth="1"/>
    <col min="8450" max="8450" width="2.28515625" style="139" bestFit="1" customWidth="1"/>
    <col min="8451" max="8695" width="11.42578125" style="139"/>
    <col min="8696" max="8696" width="5.28515625" style="139" bestFit="1" customWidth="1"/>
    <col min="8697" max="8697" width="2.140625" style="139" bestFit="1" customWidth="1"/>
    <col min="8698" max="8698" width="0.85546875" style="139" bestFit="1" customWidth="1"/>
    <col min="8699" max="8700" width="2" style="139" bestFit="1" customWidth="1"/>
    <col min="8701" max="8701" width="1.140625" style="139" bestFit="1" customWidth="1"/>
    <col min="8702" max="8702" width="2" style="139" bestFit="1" customWidth="1"/>
    <col min="8703" max="8703" width="2.140625" style="139" bestFit="1" customWidth="1"/>
    <col min="8704" max="8704" width="0.85546875" style="139" bestFit="1" customWidth="1"/>
    <col min="8705" max="8705" width="2" style="139" bestFit="1" customWidth="1"/>
    <col min="8706" max="8706" width="2.28515625" style="139" bestFit="1" customWidth="1"/>
    <col min="8707" max="8951" width="11.42578125" style="139"/>
    <col min="8952" max="8952" width="5.28515625" style="139" bestFit="1" customWidth="1"/>
    <col min="8953" max="8953" width="2.140625" style="139" bestFit="1" customWidth="1"/>
    <col min="8954" max="8954" width="0.85546875" style="139" bestFit="1" customWidth="1"/>
    <col min="8955" max="8956" width="2" style="139" bestFit="1" customWidth="1"/>
    <col min="8957" max="8957" width="1.140625" style="139" bestFit="1" customWidth="1"/>
    <col min="8958" max="8958" width="2" style="139" bestFit="1" customWidth="1"/>
    <col min="8959" max="8959" width="2.140625" style="139" bestFit="1" customWidth="1"/>
    <col min="8960" max="8960" width="0.85546875" style="139" bestFit="1" customWidth="1"/>
    <col min="8961" max="8961" width="2" style="139" bestFit="1" customWidth="1"/>
    <col min="8962" max="8962" width="2.28515625" style="139" bestFit="1" customWidth="1"/>
    <col min="8963" max="9207" width="11.42578125" style="139"/>
    <col min="9208" max="9208" width="5.28515625" style="139" bestFit="1" customWidth="1"/>
    <col min="9209" max="9209" width="2.140625" style="139" bestFit="1" customWidth="1"/>
    <col min="9210" max="9210" width="0.85546875" style="139" bestFit="1" customWidth="1"/>
    <col min="9211" max="9212" width="2" style="139" bestFit="1" customWidth="1"/>
    <col min="9213" max="9213" width="1.140625" style="139" bestFit="1" customWidth="1"/>
    <col min="9214" max="9214" width="2" style="139" bestFit="1" customWidth="1"/>
    <col min="9215" max="9215" width="2.140625" style="139" bestFit="1" customWidth="1"/>
    <col min="9216" max="9216" width="0.85546875" style="139" bestFit="1" customWidth="1"/>
    <col min="9217" max="9217" width="2" style="139" bestFit="1" customWidth="1"/>
    <col min="9218" max="9218" width="2.28515625" style="139" bestFit="1" customWidth="1"/>
    <col min="9219" max="9463" width="11.42578125" style="139"/>
    <col min="9464" max="9464" width="5.28515625" style="139" bestFit="1" customWidth="1"/>
    <col min="9465" max="9465" width="2.140625" style="139" bestFit="1" customWidth="1"/>
    <col min="9466" max="9466" width="0.85546875" style="139" bestFit="1" customWidth="1"/>
    <col min="9467" max="9468" width="2" style="139" bestFit="1" customWidth="1"/>
    <col min="9469" max="9469" width="1.140625" style="139" bestFit="1" customWidth="1"/>
    <col min="9470" max="9470" width="2" style="139" bestFit="1" customWidth="1"/>
    <col min="9471" max="9471" width="2.140625" style="139" bestFit="1" customWidth="1"/>
    <col min="9472" max="9472" width="0.85546875" style="139" bestFit="1" customWidth="1"/>
    <col min="9473" max="9473" width="2" style="139" bestFit="1" customWidth="1"/>
    <col min="9474" max="9474" width="2.28515625" style="139" bestFit="1" customWidth="1"/>
    <col min="9475" max="9719" width="11.42578125" style="139"/>
    <col min="9720" max="9720" width="5.28515625" style="139" bestFit="1" customWidth="1"/>
    <col min="9721" max="9721" width="2.140625" style="139" bestFit="1" customWidth="1"/>
    <col min="9722" max="9722" width="0.85546875" style="139" bestFit="1" customWidth="1"/>
    <col min="9723" max="9724" width="2" style="139" bestFit="1" customWidth="1"/>
    <col min="9725" max="9725" width="1.140625" style="139" bestFit="1" customWidth="1"/>
    <col min="9726" max="9726" width="2" style="139" bestFit="1" customWidth="1"/>
    <col min="9727" max="9727" width="2.140625" style="139" bestFit="1" customWidth="1"/>
    <col min="9728" max="9728" width="0.85546875" style="139" bestFit="1" customWidth="1"/>
    <col min="9729" max="9729" width="2" style="139" bestFit="1" customWidth="1"/>
    <col min="9730" max="9730" width="2.28515625" style="139" bestFit="1" customWidth="1"/>
    <col min="9731" max="9975" width="11.42578125" style="139"/>
    <col min="9976" max="9976" width="5.28515625" style="139" bestFit="1" customWidth="1"/>
    <col min="9977" max="9977" width="2.140625" style="139" bestFit="1" customWidth="1"/>
    <col min="9978" max="9978" width="0.85546875" style="139" bestFit="1" customWidth="1"/>
    <col min="9979" max="9980" width="2" style="139" bestFit="1" customWidth="1"/>
    <col min="9981" max="9981" width="1.140625" style="139" bestFit="1" customWidth="1"/>
    <col min="9982" max="9982" width="2" style="139" bestFit="1" customWidth="1"/>
    <col min="9983" max="9983" width="2.140625" style="139" bestFit="1" customWidth="1"/>
    <col min="9984" max="9984" width="0.85546875" style="139" bestFit="1" customWidth="1"/>
    <col min="9985" max="9985" width="2" style="139" bestFit="1" customWidth="1"/>
    <col min="9986" max="9986" width="2.28515625" style="139" bestFit="1" customWidth="1"/>
    <col min="9987" max="10231" width="11.42578125" style="139"/>
    <col min="10232" max="10232" width="5.28515625" style="139" bestFit="1" customWidth="1"/>
    <col min="10233" max="10233" width="2.140625" style="139" bestFit="1" customWidth="1"/>
    <col min="10234" max="10234" width="0.85546875" style="139" bestFit="1" customWidth="1"/>
    <col min="10235" max="10236" width="2" style="139" bestFit="1" customWidth="1"/>
    <col min="10237" max="10237" width="1.140625" style="139" bestFit="1" customWidth="1"/>
    <col min="10238" max="10238" width="2" style="139" bestFit="1" customWidth="1"/>
    <col min="10239" max="10239" width="2.140625" style="139" bestFit="1" customWidth="1"/>
    <col min="10240" max="10240" width="0.85546875" style="139" bestFit="1" customWidth="1"/>
    <col min="10241" max="10241" width="2" style="139" bestFit="1" customWidth="1"/>
    <col min="10242" max="10242" width="2.28515625" style="139" bestFit="1" customWidth="1"/>
    <col min="10243" max="10487" width="11.42578125" style="139"/>
    <col min="10488" max="10488" width="5.28515625" style="139" bestFit="1" customWidth="1"/>
    <col min="10489" max="10489" width="2.140625" style="139" bestFit="1" customWidth="1"/>
    <col min="10490" max="10490" width="0.85546875" style="139" bestFit="1" customWidth="1"/>
    <col min="10491" max="10492" width="2" style="139" bestFit="1" customWidth="1"/>
    <col min="10493" max="10493" width="1.140625" style="139" bestFit="1" customWidth="1"/>
    <col min="10494" max="10494" width="2" style="139" bestFit="1" customWidth="1"/>
    <col min="10495" max="10495" width="2.140625" style="139" bestFit="1" customWidth="1"/>
    <col min="10496" max="10496" width="0.85546875" style="139" bestFit="1" customWidth="1"/>
    <col min="10497" max="10497" width="2" style="139" bestFit="1" customWidth="1"/>
    <col min="10498" max="10498" width="2.28515625" style="139" bestFit="1" customWidth="1"/>
    <col min="10499" max="10743" width="11.42578125" style="139"/>
    <col min="10744" max="10744" width="5.28515625" style="139" bestFit="1" customWidth="1"/>
    <col min="10745" max="10745" width="2.140625" style="139" bestFit="1" customWidth="1"/>
    <col min="10746" max="10746" width="0.85546875" style="139" bestFit="1" customWidth="1"/>
    <col min="10747" max="10748" width="2" style="139" bestFit="1" customWidth="1"/>
    <col min="10749" max="10749" width="1.140625" style="139" bestFit="1" customWidth="1"/>
    <col min="10750" max="10750" width="2" style="139" bestFit="1" customWidth="1"/>
    <col min="10751" max="10751" width="2.140625" style="139" bestFit="1" customWidth="1"/>
    <col min="10752" max="10752" width="0.85546875" style="139" bestFit="1" customWidth="1"/>
    <col min="10753" max="10753" width="2" style="139" bestFit="1" customWidth="1"/>
    <col min="10754" max="10754" width="2.28515625" style="139" bestFit="1" customWidth="1"/>
    <col min="10755" max="10999" width="11.42578125" style="139"/>
    <col min="11000" max="11000" width="5.28515625" style="139" bestFit="1" customWidth="1"/>
    <col min="11001" max="11001" width="2.140625" style="139" bestFit="1" customWidth="1"/>
    <col min="11002" max="11002" width="0.85546875" style="139" bestFit="1" customWidth="1"/>
    <col min="11003" max="11004" width="2" style="139" bestFit="1" customWidth="1"/>
    <col min="11005" max="11005" width="1.140625" style="139" bestFit="1" customWidth="1"/>
    <col min="11006" max="11006" width="2" style="139" bestFit="1" customWidth="1"/>
    <col min="11007" max="11007" width="2.140625" style="139" bestFit="1" customWidth="1"/>
    <col min="11008" max="11008" width="0.85546875" style="139" bestFit="1" customWidth="1"/>
    <col min="11009" max="11009" width="2" style="139" bestFit="1" customWidth="1"/>
    <col min="11010" max="11010" width="2.28515625" style="139" bestFit="1" customWidth="1"/>
    <col min="11011" max="11255" width="11.42578125" style="139"/>
    <col min="11256" max="11256" width="5.28515625" style="139" bestFit="1" customWidth="1"/>
    <col min="11257" max="11257" width="2.140625" style="139" bestFit="1" customWidth="1"/>
    <col min="11258" max="11258" width="0.85546875" style="139" bestFit="1" customWidth="1"/>
    <col min="11259" max="11260" width="2" style="139" bestFit="1" customWidth="1"/>
    <col min="11261" max="11261" width="1.140625" style="139" bestFit="1" customWidth="1"/>
    <col min="11262" max="11262" width="2" style="139" bestFit="1" customWidth="1"/>
    <col min="11263" max="11263" width="2.140625" style="139" bestFit="1" customWidth="1"/>
    <col min="11264" max="11264" width="0.85546875" style="139" bestFit="1" customWidth="1"/>
    <col min="11265" max="11265" width="2" style="139" bestFit="1" customWidth="1"/>
    <col min="11266" max="11266" width="2.28515625" style="139" bestFit="1" customWidth="1"/>
    <col min="11267" max="11511" width="11.42578125" style="139"/>
    <col min="11512" max="11512" width="5.28515625" style="139" bestFit="1" customWidth="1"/>
    <col min="11513" max="11513" width="2.140625" style="139" bestFit="1" customWidth="1"/>
    <col min="11514" max="11514" width="0.85546875" style="139" bestFit="1" customWidth="1"/>
    <col min="11515" max="11516" width="2" style="139" bestFit="1" customWidth="1"/>
    <col min="11517" max="11517" width="1.140625" style="139" bestFit="1" customWidth="1"/>
    <col min="11518" max="11518" width="2" style="139" bestFit="1" customWidth="1"/>
    <col min="11519" max="11519" width="2.140625" style="139" bestFit="1" customWidth="1"/>
    <col min="11520" max="11520" width="0.85546875" style="139" bestFit="1" customWidth="1"/>
    <col min="11521" max="11521" width="2" style="139" bestFit="1" customWidth="1"/>
    <col min="11522" max="11522" width="2.28515625" style="139" bestFit="1" customWidth="1"/>
    <col min="11523" max="11767" width="11.42578125" style="139"/>
    <col min="11768" max="11768" width="5.28515625" style="139" bestFit="1" customWidth="1"/>
    <col min="11769" max="11769" width="2.140625" style="139" bestFit="1" customWidth="1"/>
    <col min="11770" max="11770" width="0.85546875" style="139" bestFit="1" customWidth="1"/>
    <col min="11771" max="11772" width="2" style="139" bestFit="1" customWidth="1"/>
    <col min="11773" max="11773" width="1.140625" style="139" bestFit="1" customWidth="1"/>
    <col min="11774" max="11774" width="2" style="139" bestFit="1" customWidth="1"/>
    <col min="11775" max="11775" width="2.140625" style="139" bestFit="1" customWidth="1"/>
    <col min="11776" max="11776" width="0.85546875" style="139" bestFit="1" customWidth="1"/>
    <col min="11777" max="11777" width="2" style="139" bestFit="1" customWidth="1"/>
    <col min="11778" max="11778" width="2.28515625" style="139" bestFit="1" customWidth="1"/>
    <col min="11779" max="12023" width="11.42578125" style="139"/>
    <col min="12024" max="12024" width="5.28515625" style="139" bestFit="1" customWidth="1"/>
    <col min="12025" max="12025" width="2.140625" style="139" bestFit="1" customWidth="1"/>
    <col min="12026" max="12026" width="0.85546875" style="139" bestFit="1" customWidth="1"/>
    <col min="12027" max="12028" width="2" style="139" bestFit="1" customWidth="1"/>
    <col min="12029" max="12029" width="1.140625" style="139" bestFit="1" customWidth="1"/>
    <col min="12030" max="12030" width="2" style="139" bestFit="1" customWidth="1"/>
    <col min="12031" max="12031" width="2.140625" style="139" bestFit="1" customWidth="1"/>
    <col min="12032" max="12032" width="0.85546875" style="139" bestFit="1" customWidth="1"/>
    <col min="12033" max="12033" width="2" style="139" bestFit="1" customWidth="1"/>
    <col min="12034" max="12034" width="2.28515625" style="139" bestFit="1" customWidth="1"/>
    <col min="12035" max="12279" width="11.42578125" style="139"/>
    <col min="12280" max="12280" width="5.28515625" style="139" bestFit="1" customWidth="1"/>
    <col min="12281" max="12281" width="2.140625" style="139" bestFit="1" customWidth="1"/>
    <col min="12282" max="12282" width="0.85546875" style="139" bestFit="1" customWidth="1"/>
    <col min="12283" max="12284" width="2" style="139" bestFit="1" customWidth="1"/>
    <col min="12285" max="12285" width="1.140625" style="139" bestFit="1" customWidth="1"/>
    <col min="12286" max="12286" width="2" style="139" bestFit="1" customWidth="1"/>
    <col min="12287" max="12287" width="2.140625" style="139" bestFit="1" customWidth="1"/>
    <col min="12288" max="12288" width="0.85546875" style="139" bestFit="1" customWidth="1"/>
    <col min="12289" max="12289" width="2" style="139" bestFit="1" customWidth="1"/>
    <col min="12290" max="12290" width="2.28515625" style="139" bestFit="1" customWidth="1"/>
    <col min="12291" max="12535" width="11.42578125" style="139"/>
    <col min="12536" max="12536" width="5.28515625" style="139" bestFit="1" customWidth="1"/>
    <col min="12537" max="12537" width="2.140625" style="139" bestFit="1" customWidth="1"/>
    <col min="12538" max="12538" width="0.85546875" style="139" bestFit="1" customWidth="1"/>
    <col min="12539" max="12540" width="2" style="139" bestFit="1" customWidth="1"/>
    <col min="12541" max="12541" width="1.140625" style="139" bestFit="1" customWidth="1"/>
    <col min="12542" max="12542" width="2" style="139" bestFit="1" customWidth="1"/>
    <col min="12543" max="12543" width="2.140625" style="139" bestFit="1" customWidth="1"/>
    <col min="12544" max="12544" width="0.85546875" style="139" bestFit="1" customWidth="1"/>
    <col min="12545" max="12545" width="2" style="139" bestFit="1" customWidth="1"/>
    <col min="12546" max="12546" width="2.28515625" style="139" bestFit="1" customWidth="1"/>
    <col min="12547" max="12791" width="11.42578125" style="139"/>
    <col min="12792" max="12792" width="5.28515625" style="139" bestFit="1" customWidth="1"/>
    <col min="12793" max="12793" width="2.140625" style="139" bestFit="1" customWidth="1"/>
    <col min="12794" max="12794" width="0.85546875" style="139" bestFit="1" customWidth="1"/>
    <col min="12795" max="12796" width="2" style="139" bestFit="1" customWidth="1"/>
    <col min="12797" max="12797" width="1.140625" style="139" bestFit="1" customWidth="1"/>
    <col min="12798" max="12798" width="2" style="139" bestFit="1" customWidth="1"/>
    <col min="12799" max="12799" width="2.140625" style="139" bestFit="1" customWidth="1"/>
    <col min="12800" max="12800" width="0.85546875" style="139" bestFit="1" customWidth="1"/>
    <col min="12801" max="12801" width="2" style="139" bestFit="1" customWidth="1"/>
    <col min="12802" max="12802" width="2.28515625" style="139" bestFit="1" customWidth="1"/>
    <col min="12803" max="13047" width="11.42578125" style="139"/>
    <col min="13048" max="13048" width="5.28515625" style="139" bestFit="1" customWidth="1"/>
    <col min="13049" max="13049" width="2.140625" style="139" bestFit="1" customWidth="1"/>
    <col min="13050" max="13050" width="0.85546875" style="139" bestFit="1" customWidth="1"/>
    <col min="13051" max="13052" width="2" style="139" bestFit="1" customWidth="1"/>
    <col min="13053" max="13053" width="1.140625" style="139" bestFit="1" customWidth="1"/>
    <col min="13054" max="13054" width="2" style="139" bestFit="1" customWidth="1"/>
    <col min="13055" max="13055" width="2.140625" style="139" bestFit="1" customWidth="1"/>
    <col min="13056" max="13056" width="0.85546875" style="139" bestFit="1" customWidth="1"/>
    <col min="13057" max="13057" width="2" style="139" bestFit="1" customWidth="1"/>
    <col min="13058" max="13058" width="2.28515625" style="139" bestFit="1" customWidth="1"/>
    <col min="13059" max="13303" width="11.42578125" style="139"/>
    <col min="13304" max="13304" width="5.28515625" style="139" bestFit="1" customWidth="1"/>
    <col min="13305" max="13305" width="2.140625" style="139" bestFit="1" customWidth="1"/>
    <col min="13306" max="13306" width="0.85546875" style="139" bestFit="1" customWidth="1"/>
    <col min="13307" max="13308" width="2" style="139" bestFit="1" customWidth="1"/>
    <col min="13309" max="13309" width="1.140625" style="139" bestFit="1" customWidth="1"/>
    <col min="13310" max="13310" width="2" style="139" bestFit="1" customWidth="1"/>
    <col min="13311" max="13311" width="2.140625" style="139" bestFit="1" customWidth="1"/>
    <col min="13312" max="13312" width="0.85546875" style="139" bestFit="1" customWidth="1"/>
    <col min="13313" max="13313" width="2" style="139" bestFit="1" customWidth="1"/>
    <col min="13314" max="13314" width="2.28515625" style="139" bestFit="1" customWidth="1"/>
    <col min="13315" max="13559" width="11.42578125" style="139"/>
    <col min="13560" max="13560" width="5.28515625" style="139" bestFit="1" customWidth="1"/>
    <col min="13561" max="13561" width="2.140625" style="139" bestFit="1" customWidth="1"/>
    <col min="13562" max="13562" width="0.85546875" style="139" bestFit="1" customWidth="1"/>
    <col min="13563" max="13564" width="2" style="139" bestFit="1" customWidth="1"/>
    <col min="13565" max="13565" width="1.140625" style="139" bestFit="1" customWidth="1"/>
    <col min="13566" max="13566" width="2" style="139" bestFit="1" customWidth="1"/>
    <col min="13567" max="13567" width="2.140625" style="139" bestFit="1" customWidth="1"/>
    <col min="13568" max="13568" width="0.85546875" style="139" bestFit="1" customWidth="1"/>
    <col min="13569" max="13569" width="2" style="139" bestFit="1" customWidth="1"/>
    <col min="13570" max="13570" width="2.28515625" style="139" bestFit="1" customWidth="1"/>
    <col min="13571" max="13815" width="11.42578125" style="139"/>
    <col min="13816" max="13816" width="5.28515625" style="139" bestFit="1" customWidth="1"/>
    <col min="13817" max="13817" width="2.140625" style="139" bestFit="1" customWidth="1"/>
    <col min="13818" max="13818" width="0.85546875" style="139" bestFit="1" customWidth="1"/>
    <col min="13819" max="13820" width="2" style="139" bestFit="1" customWidth="1"/>
    <col min="13821" max="13821" width="1.140625" style="139" bestFit="1" customWidth="1"/>
    <col min="13822" max="13822" width="2" style="139" bestFit="1" customWidth="1"/>
    <col min="13823" max="13823" width="2.140625" style="139" bestFit="1" customWidth="1"/>
    <col min="13824" max="13824" width="0.85546875" style="139" bestFit="1" customWidth="1"/>
    <col min="13825" max="13825" width="2" style="139" bestFit="1" customWidth="1"/>
    <col min="13826" max="13826" width="2.28515625" style="139" bestFit="1" customWidth="1"/>
    <col min="13827" max="14071" width="11.42578125" style="139"/>
    <col min="14072" max="14072" width="5.28515625" style="139" bestFit="1" customWidth="1"/>
    <col min="14073" max="14073" width="2.140625" style="139" bestFit="1" customWidth="1"/>
    <col min="14074" max="14074" width="0.85546875" style="139" bestFit="1" customWidth="1"/>
    <col min="14075" max="14076" width="2" style="139" bestFit="1" customWidth="1"/>
    <col min="14077" max="14077" width="1.140625" style="139" bestFit="1" customWidth="1"/>
    <col min="14078" max="14078" width="2" style="139" bestFit="1" customWidth="1"/>
    <col min="14079" max="14079" width="2.140625" style="139" bestFit="1" customWidth="1"/>
    <col min="14080" max="14080" width="0.85546875" style="139" bestFit="1" customWidth="1"/>
    <col min="14081" max="14081" width="2" style="139" bestFit="1" customWidth="1"/>
    <col min="14082" max="14082" width="2.28515625" style="139" bestFit="1" customWidth="1"/>
    <col min="14083" max="14327" width="11.42578125" style="139"/>
    <col min="14328" max="14328" width="5.28515625" style="139" bestFit="1" customWidth="1"/>
    <col min="14329" max="14329" width="2.140625" style="139" bestFit="1" customWidth="1"/>
    <col min="14330" max="14330" width="0.85546875" style="139" bestFit="1" customWidth="1"/>
    <col min="14331" max="14332" width="2" style="139" bestFit="1" customWidth="1"/>
    <col min="14333" max="14333" width="1.140625" style="139" bestFit="1" customWidth="1"/>
    <col min="14334" max="14334" width="2" style="139" bestFit="1" customWidth="1"/>
    <col min="14335" max="14335" width="2.140625" style="139" bestFit="1" customWidth="1"/>
    <col min="14336" max="14336" width="0.85546875" style="139" bestFit="1" customWidth="1"/>
    <col min="14337" max="14337" width="2" style="139" bestFit="1" customWidth="1"/>
    <col min="14338" max="14338" width="2.28515625" style="139" bestFit="1" customWidth="1"/>
    <col min="14339" max="14583" width="11.42578125" style="139"/>
    <col min="14584" max="14584" width="5.28515625" style="139" bestFit="1" customWidth="1"/>
    <col min="14585" max="14585" width="2.140625" style="139" bestFit="1" customWidth="1"/>
    <col min="14586" max="14586" width="0.85546875" style="139" bestFit="1" customWidth="1"/>
    <col min="14587" max="14588" width="2" style="139" bestFit="1" customWidth="1"/>
    <col min="14589" max="14589" width="1.140625" style="139" bestFit="1" customWidth="1"/>
    <col min="14590" max="14590" width="2" style="139" bestFit="1" customWidth="1"/>
    <col min="14591" max="14591" width="2.140625" style="139" bestFit="1" customWidth="1"/>
    <col min="14592" max="14592" width="0.85546875" style="139" bestFit="1" customWidth="1"/>
    <col min="14593" max="14593" width="2" style="139" bestFit="1" customWidth="1"/>
    <col min="14594" max="14594" width="2.28515625" style="139" bestFit="1" customWidth="1"/>
    <col min="14595" max="14839" width="11.42578125" style="139"/>
    <col min="14840" max="14840" width="5.28515625" style="139" bestFit="1" customWidth="1"/>
    <col min="14841" max="14841" width="2.140625" style="139" bestFit="1" customWidth="1"/>
    <col min="14842" max="14842" width="0.85546875" style="139" bestFit="1" customWidth="1"/>
    <col min="14843" max="14844" width="2" style="139" bestFit="1" customWidth="1"/>
    <col min="14845" max="14845" width="1.140625" style="139" bestFit="1" customWidth="1"/>
    <col min="14846" max="14846" width="2" style="139" bestFit="1" customWidth="1"/>
    <col min="14847" max="14847" width="2.140625" style="139" bestFit="1" customWidth="1"/>
    <col min="14848" max="14848" width="0.85546875" style="139" bestFit="1" customWidth="1"/>
    <col min="14849" max="14849" width="2" style="139" bestFit="1" customWidth="1"/>
    <col min="14850" max="14850" width="2.28515625" style="139" bestFit="1" customWidth="1"/>
    <col min="14851" max="15095" width="11.42578125" style="139"/>
    <col min="15096" max="15096" width="5.28515625" style="139" bestFit="1" customWidth="1"/>
    <col min="15097" max="15097" width="2.140625" style="139" bestFit="1" customWidth="1"/>
    <col min="15098" max="15098" width="0.85546875" style="139" bestFit="1" customWidth="1"/>
    <col min="15099" max="15100" width="2" style="139" bestFit="1" customWidth="1"/>
    <col min="15101" max="15101" width="1.140625" style="139" bestFit="1" customWidth="1"/>
    <col min="15102" max="15102" width="2" style="139" bestFit="1" customWidth="1"/>
    <col min="15103" max="15103" width="2.140625" style="139" bestFit="1" customWidth="1"/>
    <col min="15104" max="15104" width="0.85546875" style="139" bestFit="1" customWidth="1"/>
    <col min="15105" max="15105" width="2" style="139" bestFit="1" customWidth="1"/>
    <col min="15106" max="15106" width="2.28515625" style="139" bestFit="1" customWidth="1"/>
    <col min="15107" max="15351" width="11.42578125" style="139"/>
    <col min="15352" max="15352" width="5.28515625" style="139" bestFit="1" customWidth="1"/>
    <col min="15353" max="15353" width="2.140625" style="139" bestFit="1" customWidth="1"/>
    <col min="15354" max="15354" width="0.85546875" style="139" bestFit="1" customWidth="1"/>
    <col min="15355" max="15356" width="2" style="139" bestFit="1" customWidth="1"/>
    <col min="15357" max="15357" width="1.140625" style="139" bestFit="1" customWidth="1"/>
    <col min="15358" max="15358" width="2" style="139" bestFit="1" customWidth="1"/>
    <col min="15359" max="15359" width="2.140625" style="139" bestFit="1" customWidth="1"/>
    <col min="15360" max="15360" width="0.85546875" style="139" bestFit="1" customWidth="1"/>
    <col min="15361" max="15361" width="2" style="139" bestFit="1" customWidth="1"/>
    <col min="15362" max="15362" width="2.28515625" style="139" bestFit="1" customWidth="1"/>
    <col min="15363" max="15607" width="11.42578125" style="139"/>
    <col min="15608" max="15608" width="5.28515625" style="139" bestFit="1" customWidth="1"/>
    <col min="15609" max="15609" width="2.140625" style="139" bestFit="1" customWidth="1"/>
    <col min="15610" max="15610" width="0.85546875" style="139" bestFit="1" customWidth="1"/>
    <col min="15611" max="15612" width="2" style="139" bestFit="1" customWidth="1"/>
    <col min="15613" max="15613" width="1.140625" style="139" bestFit="1" customWidth="1"/>
    <col min="15614" max="15614" width="2" style="139" bestFit="1" customWidth="1"/>
    <col min="15615" max="15615" width="2.140625" style="139" bestFit="1" customWidth="1"/>
    <col min="15616" max="15616" width="0.85546875" style="139" bestFit="1" customWidth="1"/>
    <col min="15617" max="15617" width="2" style="139" bestFit="1" customWidth="1"/>
    <col min="15618" max="15618" width="2.28515625" style="139" bestFit="1" customWidth="1"/>
    <col min="15619" max="15863" width="11.42578125" style="139"/>
    <col min="15864" max="15864" width="5.28515625" style="139" bestFit="1" customWidth="1"/>
    <col min="15865" max="15865" width="2.140625" style="139" bestFit="1" customWidth="1"/>
    <col min="15866" max="15866" width="0.85546875" style="139" bestFit="1" customWidth="1"/>
    <col min="15867" max="15868" width="2" style="139" bestFit="1" customWidth="1"/>
    <col min="15869" max="15869" width="1.140625" style="139" bestFit="1" customWidth="1"/>
    <col min="15870" max="15870" width="2" style="139" bestFit="1" customWidth="1"/>
    <col min="15871" max="15871" width="2.140625" style="139" bestFit="1" customWidth="1"/>
    <col min="15872" max="15872" width="0.85546875" style="139" bestFit="1" customWidth="1"/>
    <col min="15873" max="15873" width="2" style="139" bestFit="1" customWidth="1"/>
    <col min="15874" max="15874" width="2.28515625" style="139" bestFit="1" customWidth="1"/>
    <col min="15875" max="16119" width="11.42578125" style="139"/>
    <col min="16120" max="16120" width="5.28515625" style="139" bestFit="1" customWidth="1"/>
    <col min="16121" max="16121" width="2.140625" style="139" bestFit="1" customWidth="1"/>
    <col min="16122" max="16122" width="0.85546875" style="139" bestFit="1" customWidth="1"/>
    <col min="16123" max="16124" width="2" style="139" bestFit="1" customWidth="1"/>
    <col min="16125" max="16125" width="1.140625" style="139" bestFit="1" customWidth="1"/>
    <col min="16126" max="16126" width="2" style="139" bestFit="1" customWidth="1"/>
    <col min="16127" max="16127" width="2.140625" style="139" bestFit="1" customWidth="1"/>
    <col min="16128" max="16128" width="0.85546875" style="139" bestFit="1" customWidth="1"/>
    <col min="16129" max="16129" width="2" style="139" bestFit="1" customWidth="1"/>
    <col min="16130" max="16130" width="2.28515625" style="139" bestFit="1" customWidth="1"/>
    <col min="16131" max="16384" width="11.42578125" style="139"/>
  </cols>
  <sheetData>
    <row r="1" spans="1:9" ht="20.25">
      <c r="A1" s="330" t="s">
        <v>1142</v>
      </c>
      <c r="B1" s="330"/>
      <c r="C1" s="330"/>
      <c r="D1" s="330"/>
      <c r="E1" s="330"/>
      <c r="F1" s="330"/>
      <c r="G1" s="330"/>
      <c r="H1" s="330"/>
      <c r="I1" s="198"/>
    </row>
    <row r="2" spans="1:9" ht="13.5" thickBot="1">
      <c r="E2" s="172"/>
      <c r="F2" s="172"/>
    </row>
    <row r="3" spans="1:9" ht="18" customHeight="1">
      <c r="B3" s="331" t="s">
        <v>735</v>
      </c>
      <c r="C3" s="332"/>
      <c r="E3" s="333" t="s">
        <v>764</v>
      </c>
      <c r="F3" s="334"/>
      <c r="G3" s="334"/>
      <c r="H3" s="334"/>
      <c r="I3" s="335"/>
    </row>
    <row r="4" spans="1:9" ht="38.25">
      <c r="A4" s="199" t="s">
        <v>3</v>
      </c>
      <c r="B4" s="200" t="s">
        <v>737</v>
      </c>
      <c r="C4" s="201" t="s">
        <v>738</v>
      </c>
      <c r="D4" s="202" t="s">
        <v>739</v>
      </c>
      <c r="E4" s="203" t="s">
        <v>760</v>
      </c>
      <c r="F4" s="147" t="s">
        <v>699</v>
      </c>
      <c r="G4" s="147" t="s">
        <v>740</v>
      </c>
      <c r="H4" s="147" t="s">
        <v>741</v>
      </c>
      <c r="I4" s="148" t="s">
        <v>700</v>
      </c>
    </row>
    <row r="5" spans="1:9">
      <c r="A5" s="159" t="str">
        <f>RESUMEN!A19</f>
        <v>MULTISECTORIAL</v>
      </c>
      <c r="B5" s="181">
        <f>RESUMEN!B19</f>
        <v>68211988602</v>
      </c>
      <c r="C5" s="182">
        <f t="shared" ref="C5:C17" si="0">B5/B$17</f>
        <v>0.19295134553220697</v>
      </c>
      <c r="D5" s="160">
        <f>RESUMEN!C19</f>
        <v>20601921686</v>
      </c>
      <c r="E5" s="204">
        <f>RESUMEN!D19</f>
        <v>3510483640</v>
      </c>
      <c r="F5" s="162">
        <f>RESUMEN!E19</f>
        <v>20330281950</v>
      </c>
      <c r="G5" s="162">
        <f>RESUMEN!F19</f>
        <v>23840765590</v>
      </c>
      <c r="H5" s="205">
        <f t="shared" ref="H5:H16" si="1">G5/G$17</f>
        <v>0.23618891020742036</v>
      </c>
      <c r="I5" s="164">
        <f>RESUMEN!G19</f>
        <v>23769301326</v>
      </c>
    </row>
    <row r="6" spans="1:9">
      <c r="A6" s="159" t="str">
        <f>RESUMEN!A20</f>
        <v>TRANSPORTE</v>
      </c>
      <c r="B6" s="181">
        <f>RESUMEN!B20</f>
        <v>69676782073</v>
      </c>
      <c r="C6" s="182">
        <f t="shared" si="0"/>
        <v>0.19709480882874475</v>
      </c>
      <c r="D6" s="160">
        <f>RESUMEN!C20</f>
        <v>17529182886</v>
      </c>
      <c r="E6" s="204">
        <f>RESUMEN!D20</f>
        <v>4116900296</v>
      </c>
      <c r="F6" s="162">
        <f>RESUMEN!E20</f>
        <v>15427738585</v>
      </c>
      <c r="G6" s="162">
        <f>RESUMEN!F20</f>
        <v>19544638881</v>
      </c>
      <c r="H6" s="205">
        <f t="shared" si="1"/>
        <v>0.19362746302229658</v>
      </c>
      <c r="I6" s="164">
        <f>RESUMEN!G20</f>
        <v>32602960306</v>
      </c>
    </row>
    <row r="7" spans="1:9">
      <c r="A7" s="159" t="str">
        <f>RESUMEN!A21</f>
        <v>SALUD</v>
      </c>
      <c r="B7" s="181">
        <f>RESUMEN!B21</f>
        <v>42399016670</v>
      </c>
      <c r="C7" s="182">
        <f t="shared" si="0"/>
        <v>0.11993415649341009</v>
      </c>
      <c r="D7" s="160">
        <f>RESUMEN!C21</f>
        <v>13366881490</v>
      </c>
      <c r="E7" s="204">
        <f>RESUMEN!D21</f>
        <v>3307224413</v>
      </c>
      <c r="F7" s="162">
        <f>RESUMEN!E21</f>
        <v>10084260539</v>
      </c>
      <c r="G7" s="162">
        <f>RESUMEN!F21</f>
        <v>13391484952</v>
      </c>
      <c r="H7" s="205">
        <f t="shared" si="1"/>
        <v>0.1326685682526334</v>
      </c>
      <c r="I7" s="164">
        <f>RESUMEN!G21</f>
        <v>15640650228</v>
      </c>
    </row>
    <row r="8" spans="1:9">
      <c r="A8" s="159" t="str">
        <f>RESUMEN!A22</f>
        <v>EDUCACIÓN Y CULTURA</v>
      </c>
      <c r="B8" s="181">
        <f>RESUMEN!B22</f>
        <v>57295002984</v>
      </c>
      <c r="C8" s="182">
        <f t="shared" si="0"/>
        <v>0.16207045337057469</v>
      </c>
      <c r="D8" s="160">
        <f>RESUMEN!C22</f>
        <v>20844882811</v>
      </c>
      <c r="E8" s="204">
        <f>RESUMEN!D22</f>
        <v>2999312758</v>
      </c>
      <c r="F8" s="162">
        <f>RESUMEN!E22</f>
        <v>9123000131</v>
      </c>
      <c r="G8" s="162">
        <f>RESUMEN!F22</f>
        <v>12122312889</v>
      </c>
      <c r="H8" s="205">
        <f t="shared" si="1"/>
        <v>0.12009496337849256</v>
      </c>
      <c r="I8" s="164">
        <f>RESUMEN!G22</f>
        <v>24327807284</v>
      </c>
    </row>
    <row r="9" spans="1:9">
      <c r="A9" s="159" t="str">
        <f>RESUMEN!A23</f>
        <v>ENERGÍA</v>
      </c>
      <c r="B9" s="181">
        <f>RESUMEN!B23</f>
        <v>16822597732.607132</v>
      </c>
      <c r="C9" s="182">
        <f t="shared" si="0"/>
        <v>4.7586105234270031E-2</v>
      </c>
      <c r="D9" s="160">
        <f>RESUMEN!C23</f>
        <v>3007325964</v>
      </c>
      <c r="E9" s="204">
        <f>RESUMEN!D23</f>
        <v>40890043</v>
      </c>
      <c r="F9" s="162">
        <f>RESUMEN!E23</f>
        <v>7029315940.607131</v>
      </c>
      <c r="G9" s="162">
        <f>RESUMEN!F23</f>
        <v>7070205983.607131</v>
      </c>
      <c r="H9" s="205">
        <f t="shared" si="1"/>
        <v>7.0044069679985083E-2</v>
      </c>
      <c r="I9" s="164">
        <f>RESUMEN!G23</f>
        <v>6745065785</v>
      </c>
    </row>
    <row r="10" spans="1:9">
      <c r="A10" s="159" t="str">
        <f>RESUMEN!A24</f>
        <v>INDUSTRIA, COMERCIO, FINANZAS Y TURISMO</v>
      </c>
      <c r="B10" s="181">
        <f>RESUMEN!B24</f>
        <v>17113618311</v>
      </c>
      <c r="C10" s="182">
        <f t="shared" si="0"/>
        <v>4.8409315542740923E-2</v>
      </c>
      <c r="D10" s="160">
        <f>RESUMEN!C24</f>
        <v>4756115488</v>
      </c>
      <c r="E10" s="204">
        <f>RESUMEN!D24</f>
        <v>2339315255</v>
      </c>
      <c r="F10" s="162">
        <f>RESUMEN!E24</f>
        <v>4061836131</v>
      </c>
      <c r="G10" s="162">
        <f>RESUMEN!F24</f>
        <v>6401151386</v>
      </c>
      <c r="H10" s="205">
        <f t="shared" si="1"/>
        <v>6.3415789405949954E-2</v>
      </c>
      <c r="I10" s="164">
        <f>RESUMEN!G24</f>
        <v>5956351437</v>
      </c>
    </row>
    <row r="11" spans="1:9">
      <c r="A11" s="206" t="str">
        <f>RESUMEN!A25</f>
        <v>AGUA POTABLE Y ALCANTARILLADO</v>
      </c>
      <c r="B11" s="207">
        <f>RESUMEN!B25</f>
        <v>27266423884</v>
      </c>
      <c r="C11" s="150">
        <f t="shared" si="0"/>
        <v>7.7128570565014251E-2</v>
      </c>
      <c r="D11" s="208">
        <f>RESUMEN!C25</f>
        <v>8975233245</v>
      </c>
      <c r="E11" s="204">
        <f>RESUMEN!D25</f>
        <v>534659397</v>
      </c>
      <c r="F11" s="162">
        <f>RESUMEN!E25</f>
        <v>5013930414</v>
      </c>
      <c r="G11" s="162">
        <f>RESUMEN!F25</f>
        <v>5548589811</v>
      </c>
      <c r="H11" s="209">
        <f t="shared" si="1"/>
        <v>5.4969517472114302E-2</v>
      </c>
      <c r="I11" s="157">
        <f>RESUMEN!G25</f>
        <v>12742600828</v>
      </c>
    </row>
    <row r="12" spans="1:9">
      <c r="A12" s="159" t="str">
        <f>RESUMEN!A26</f>
        <v>DEPORTE</v>
      </c>
      <c r="B12" s="181">
        <f>RESUMEN!B26</f>
        <v>25380039873</v>
      </c>
      <c r="C12" s="182">
        <f t="shared" si="0"/>
        <v>7.1792553530873424E-2</v>
      </c>
      <c r="D12" s="160">
        <f>RESUMEN!C26</f>
        <v>13236208136</v>
      </c>
      <c r="E12" s="204">
        <f>RESUMEN!D26</f>
        <v>1521362460</v>
      </c>
      <c r="F12" s="162">
        <f>RESUMEN!E26</f>
        <v>4004376180</v>
      </c>
      <c r="G12" s="162">
        <f>RESUMEN!F26</f>
        <v>5525738640</v>
      </c>
      <c r="H12" s="205">
        <f t="shared" si="1"/>
        <v>5.4743132410985343E-2</v>
      </c>
      <c r="I12" s="164">
        <f>RESUMEN!G26</f>
        <v>6618093097</v>
      </c>
    </row>
    <row r="13" spans="1:9">
      <c r="A13" s="159" t="str">
        <f>RESUMEN!A27</f>
        <v>DEFENSA Y SEGURIDAD</v>
      </c>
      <c r="B13" s="181">
        <f>RESUMEN!B27</f>
        <v>12199453824</v>
      </c>
      <c r="C13" s="182">
        <f t="shared" si="0"/>
        <v>3.4508611731483965E-2</v>
      </c>
      <c r="D13" s="160">
        <f>RESUMEN!C27</f>
        <v>1884663327</v>
      </c>
      <c r="E13" s="204">
        <f>RESUMEN!D27</f>
        <v>355471526</v>
      </c>
      <c r="F13" s="162">
        <f>RESUMEN!E27</f>
        <v>2875259272</v>
      </c>
      <c r="G13" s="162">
        <f>RESUMEN!F27</f>
        <v>3230730798</v>
      </c>
      <c r="H13" s="205">
        <f t="shared" si="1"/>
        <v>3.2006639362002529E-2</v>
      </c>
      <c r="I13" s="164">
        <f>RESUMEN!G27</f>
        <v>7084059699</v>
      </c>
    </row>
    <row r="14" spans="1:9">
      <c r="A14" s="159" t="str">
        <f>RESUMEN!A28</f>
        <v>PESCA</v>
      </c>
      <c r="B14" s="181">
        <f>RESUMEN!B28</f>
        <v>7401339000</v>
      </c>
      <c r="C14" s="182">
        <f t="shared" si="0"/>
        <v>2.093617776081266E-2</v>
      </c>
      <c r="D14" s="160">
        <f>RESUMEN!C28</f>
        <v>1989603831</v>
      </c>
      <c r="E14" s="204">
        <f>RESUMEN!D28</f>
        <v>105507887</v>
      </c>
      <c r="F14" s="162">
        <f>RESUMEN!E28</f>
        <v>2594892282</v>
      </c>
      <c r="G14" s="162">
        <f>RESUMEN!F28</f>
        <v>2700400169</v>
      </c>
      <c r="H14" s="205">
        <f t="shared" si="1"/>
        <v>2.6752688399720292E-2</v>
      </c>
      <c r="I14" s="164">
        <f>RESUMEN!G28</f>
        <v>2711335000</v>
      </c>
    </row>
    <row r="15" spans="1:9">
      <c r="A15" s="159" t="str">
        <f>RESUMEN!A29</f>
        <v>SILVOAGROPECUARIO</v>
      </c>
      <c r="B15" s="181">
        <f>RESUMEN!B29</f>
        <v>9429595000</v>
      </c>
      <c r="C15" s="182">
        <f t="shared" si="0"/>
        <v>2.6673508284442891E-2</v>
      </c>
      <c r="D15" s="160">
        <f>RESUMEN!C29</f>
        <v>2180682450</v>
      </c>
      <c r="E15" s="204">
        <f>RESUMEN!D29</f>
        <v>15000000</v>
      </c>
      <c r="F15" s="162">
        <f>RESUMEN!E29</f>
        <v>1472719326</v>
      </c>
      <c r="G15" s="162">
        <f>RESUMEN!F29</f>
        <v>1487719326</v>
      </c>
      <c r="H15" s="205">
        <f t="shared" si="1"/>
        <v>1.4738738358714676E-2</v>
      </c>
      <c r="I15" s="164">
        <f>RESUMEN!G29</f>
        <v>5761193224</v>
      </c>
    </row>
    <row r="16" spans="1:9">
      <c r="A16" s="159" t="str">
        <f>RESUMEN!A30</f>
        <v>JUSTICIA</v>
      </c>
      <c r="B16" s="181">
        <f>RESUMEN!B30</f>
        <v>323255447</v>
      </c>
      <c r="C16" s="182">
        <f t="shared" si="0"/>
        <v>9.1439312542540693E-4</v>
      </c>
      <c r="D16" s="160">
        <f>RESUMEN!C30</f>
        <v>247599347</v>
      </c>
      <c r="E16" s="204">
        <f>RESUMEN!D30</f>
        <v>0</v>
      </c>
      <c r="F16" s="162">
        <f>RESUMEN!E30</f>
        <v>75656100</v>
      </c>
      <c r="G16" s="162">
        <f>RESUMEN!F30</f>
        <v>75656100</v>
      </c>
      <c r="H16" s="205">
        <f t="shared" si="1"/>
        <v>7.4952004968493189E-4</v>
      </c>
      <c r="I16" s="164">
        <f>RESUMEN!G30</f>
        <v>0</v>
      </c>
    </row>
    <row r="17" spans="1:9" s="165" customFormat="1" ht="13.5" thickBot="1">
      <c r="A17" s="141" t="s">
        <v>725</v>
      </c>
      <c r="B17" s="166">
        <f>SUM(B5:B16)</f>
        <v>353519113400.60712</v>
      </c>
      <c r="C17" s="210">
        <f t="shared" si="0"/>
        <v>1</v>
      </c>
      <c r="D17" s="211">
        <f>SUM(D5:D16)</f>
        <v>108620300661</v>
      </c>
      <c r="E17" s="166">
        <f>SUM(E5:E16)</f>
        <v>18846127675</v>
      </c>
      <c r="F17" s="212">
        <f t="shared" ref="F17:I17" si="2">SUM(F5:F16)</f>
        <v>82093266850.607132</v>
      </c>
      <c r="G17" s="212">
        <f t="shared" si="2"/>
        <v>100939394525.60713</v>
      </c>
      <c r="H17" s="213">
        <f t="shared" si="2"/>
        <v>1</v>
      </c>
      <c r="I17" s="214">
        <f t="shared" si="2"/>
        <v>143959418214</v>
      </c>
    </row>
    <row r="19" spans="1:9" s="165" customFormat="1">
      <c r="A19" s="139"/>
      <c r="B19" s="139"/>
      <c r="C19" s="139"/>
      <c r="D19" s="139"/>
      <c r="E19" s="139"/>
      <c r="F19" s="139"/>
      <c r="H19" s="139"/>
      <c r="I19" s="172" t="s">
        <v>429</v>
      </c>
    </row>
  </sheetData>
  <mergeCells count="3">
    <mergeCell ref="A1:H1"/>
    <mergeCell ref="B3:C3"/>
    <mergeCell ref="E3:I3"/>
  </mergeCells>
  <pageMargins left="1.4173228346456694" right="0.15748031496062992" top="0.55118110236220474" bottom="0.19685039370078741" header="0" footer="0"/>
  <pageSetup paperSize="5" scale="95" orientation="landscape" r:id="rId1"/>
  <headerFooter alignWithMargins="0">
    <oddHeader xml:space="preserve">&amp;L                          &amp;D&amp;RGobierno Regional De Los  Lagos
División de Análisis y Control de Gestión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topLeftCell="A14" workbookViewId="0">
      <selection sqref="A1:J1"/>
    </sheetView>
  </sheetViews>
  <sheetFormatPr baseColWidth="10" defaultColWidth="11.42578125" defaultRowHeight="12.75"/>
  <cols>
    <col min="1" max="1" width="12.85546875" style="139" bestFit="1" customWidth="1"/>
    <col min="2" max="2" width="14.7109375" style="139" bestFit="1" customWidth="1"/>
    <col min="3" max="3" width="7.85546875" style="139" bestFit="1" customWidth="1"/>
    <col min="4" max="4" width="14.7109375" style="139" bestFit="1" customWidth="1"/>
    <col min="5" max="5" width="13.7109375" style="139" bestFit="1" customWidth="1"/>
    <col min="6" max="7" width="14.7109375" style="139" customWidth="1"/>
    <col min="8" max="8" width="11.28515625" style="139" customWidth="1"/>
    <col min="9" max="9" width="16.85546875" style="139" customWidth="1"/>
    <col min="10" max="10" width="15.5703125" style="165" customWidth="1"/>
    <col min="11" max="222" width="11.42578125" style="139"/>
    <col min="223" max="223" width="2.28515625" style="139" bestFit="1" customWidth="1"/>
    <col min="224" max="224" width="2.140625" style="139" bestFit="1" customWidth="1"/>
    <col min="225" max="225" width="1.140625" style="139" customWidth="1"/>
    <col min="226" max="227" width="2" style="139" bestFit="1" customWidth="1"/>
    <col min="228" max="229" width="2.140625" style="139" bestFit="1" customWidth="1"/>
    <col min="230" max="230" width="1.7109375" style="139" bestFit="1" customWidth="1"/>
    <col min="231" max="231" width="0.85546875" style="139" bestFit="1" customWidth="1"/>
    <col min="232" max="232" width="2" style="139" bestFit="1" customWidth="1"/>
    <col min="233" max="233" width="2.140625" style="139" bestFit="1" customWidth="1"/>
    <col min="234" max="478" width="11.42578125" style="139"/>
    <col min="479" max="479" width="2.28515625" style="139" bestFit="1" customWidth="1"/>
    <col min="480" max="480" width="2.140625" style="139" bestFit="1" customWidth="1"/>
    <col min="481" max="481" width="1.140625" style="139" customWidth="1"/>
    <col min="482" max="483" width="2" style="139" bestFit="1" customWidth="1"/>
    <col min="484" max="485" width="2.140625" style="139" bestFit="1" customWidth="1"/>
    <col min="486" max="486" width="1.7109375" style="139" bestFit="1" customWidth="1"/>
    <col min="487" max="487" width="0.85546875" style="139" bestFit="1" customWidth="1"/>
    <col min="488" max="488" width="2" style="139" bestFit="1" customWidth="1"/>
    <col min="489" max="489" width="2.140625" style="139" bestFit="1" customWidth="1"/>
    <col min="490" max="734" width="11.42578125" style="139"/>
    <col min="735" max="735" width="2.28515625" style="139" bestFit="1" customWidth="1"/>
    <col min="736" max="736" width="2.140625" style="139" bestFit="1" customWidth="1"/>
    <col min="737" max="737" width="1.140625" style="139" customWidth="1"/>
    <col min="738" max="739" width="2" style="139" bestFit="1" customWidth="1"/>
    <col min="740" max="741" width="2.140625" style="139" bestFit="1" customWidth="1"/>
    <col min="742" max="742" width="1.7109375" style="139" bestFit="1" customWidth="1"/>
    <col min="743" max="743" width="0.85546875" style="139" bestFit="1" customWidth="1"/>
    <col min="744" max="744" width="2" style="139" bestFit="1" customWidth="1"/>
    <col min="745" max="745" width="2.140625" style="139" bestFit="1" customWidth="1"/>
    <col min="746" max="990" width="11.42578125" style="139"/>
    <col min="991" max="991" width="2.28515625" style="139" bestFit="1" customWidth="1"/>
    <col min="992" max="992" width="2.140625" style="139" bestFit="1" customWidth="1"/>
    <col min="993" max="993" width="1.140625" style="139" customWidth="1"/>
    <col min="994" max="995" width="2" style="139" bestFit="1" customWidth="1"/>
    <col min="996" max="997" width="2.140625" style="139" bestFit="1" customWidth="1"/>
    <col min="998" max="998" width="1.7109375" style="139" bestFit="1" customWidth="1"/>
    <col min="999" max="999" width="0.85546875" style="139" bestFit="1" customWidth="1"/>
    <col min="1000" max="1000" width="2" style="139" bestFit="1" customWidth="1"/>
    <col min="1001" max="1001" width="2.140625" style="139" bestFit="1" customWidth="1"/>
    <col min="1002" max="1246" width="11.42578125" style="139"/>
    <col min="1247" max="1247" width="2.28515625" style="139" bestFit="1" customWidth="1"/>
    <col min="1248" max="1248" width="2.140625" style="139" bestFit="1" customWidth="1"/>
    <col min="1249" max="1249" width="1.140625" style="139" customWidth="1"/>
    <col min="1250" max="1251" width="2" style="139" bestFit="1" customWidth="1"/>
    <col min="1252" max="1253" width="2.140625" style="139" bestFit="1" customWidth="1"/>
    <col min="1254" max="1254" width="1.7109375" style="139" bestFit="1" customWidth="1"/>
    <col min="1255" max="1255" width="0.85546875" style="139" bestFit="1" customWidth="1"/>
    <col min="1256" max="1256" width="2" style="139" bestFit="1" customWidth="1"/>
    <col min="1257" max="1257" width="2.140625" style="139" bestFit="1" customWidth="1"/>
    <col min="1258" max="1502" width="11.42578125" style="139"/>
    <col min="1503" max="1503" width="2.28515625" style="139" bestFit="1" customWidth="1"/>
    <col min="1504" max="1504" width="2.140625" style="139" bestFit="1" customWidth="1"/>
    <col min="1505" max="1505" width="1.140625" style="139" customWidth="1"/>
    <col min="1506" max="1507" width="2" style="139" bestFit="1" customWidth="1"/>
    <col min="1508" max="1509" width="2.140625" style="139" bestFit="1" customWidth="1"/>
    <col min="1510" max="1510" width="1.7109375" style="139" bestFit="1" customWidth="1"/>
    <col min="1511" max="1511" width="0.85546875" style="139" bestFit="1" customWidth="1"/>
    <col min="1512" max="1512" width="2" style="139" bestFit="1" customWidth="1"/>
    <col min="1513" max="1513" width="2.140625" style="139" bestFit="1" customWidth="1"/>
    <col min="1514" max="1758" width="11.42578125" style="139"/>
    <col min="1759" max="1759" width="2.28515625" style="139" bestFit="1" customWidth="1"/>
    <col min="1760" max="1760" width="2.140625" style="139" bestFit="1" customWidth="1"/>
    <col min="1761" max="1761" width="1.140625" style="139" customWidth="1"/>
    <col min="1762" max="1763" width="2" style="139" bestFit="1" customWidth="1"/>
    <col min="1764" max="1765" width="2.140625" style="139" bestFit="1" customWidth="1"/>
    <col min="1766" max="1766" width="1.7109375" style="139" bestFit="1" customWidth="1"/>
    <col min="1767" max="1767" width="0.85546875" style="139" bestFit="1" customWidth="1"/>
    <col min="1768" max="1768" width="2" style="139" bestFit="1" customWidth="1"/>
    <col min="1769" max="1769" width="2.140625" style="139" bestFit="1" customWidth="1"/>
    <col min="1770" max="2014" width="11.42578125" style="139"/>
    <col min="2015" max="2015" width="2.28515625" style="139" bestFit="1" customWidth="1"/>
    <col min="2016" max="2016" width="2.140625" style="139" bestFit="1" customWidth="1"/>
    <col min="2017" max="2017" width="1.140625" style="139" customWidth="1"/>
    <col min="2018" max="2019" width="2" style="139" bestFit="1" customWidth="1"/>
    <col min="2020" max="2021" width="2.140625" style="139" bestFit="1" customWidth="1"/>
    <col min="2022" max="2022" width="1.7109375" style="139" bestFit="1" customWidth="1"/>
    <col min="2023" max="2023" width="0.85546875" style="139" bestFit="1" customWidth="1"/>
    <col min="2024" max="2024" width="2" style="139" bestFit="1" customWidth="1"/>
    <col min="2025" max="2025" width="2.140625" style="139" bestFit="1" customWidth="1"/>
    <col min="2026" max="2270" width="11.42578125" style="139"/>
    <col min="2271" max="2271" width="2.28515625" style="139" bestFit="1" customWidth="1"/>
    <col min="2272" max="2272" width="2.140625" style="139" bestFit="1" customWidth="1"/>
    <col min="2273" max="2273" width="1.140625" style="139" customWidth="1"/>
    <col min="2274" max="2275" width="2" style="139" bestFit="1" customWidth="1"/>
    <col min="2276" max="2277" width="2.140625" style="139" bestFit="1" customWidth="1"/>
    <col min="2278" max="2278" width="1.7109375" style="139" bestFit="1" customWidth="1"/>
    <col min="2279" max="2279" width="0.85546875" style="139" bestFit="1" customWidth="1"/>
    <col min="2280" max="2280" width="2" style="139" bestFit="1" customWidth="1"/>
    <col min="2281" max="2281" width="2.140625" style="139" bestFit="1" customWidth="1"/>
    <col min="2282" max="2526" width="11.42578125" style="139"/>
    <col min="2527" max="2527" width="2.28515625" style="139" bestFit="1" customWidth="1"/>
    <col min="2528" max="2528" width="2.140625" style="139" bestFit="1" customWidth="1"/>
    <col min="2529" max="2529" width="1.140625" style="139" customWidth="1"/>
    <col min="2530" max="2531" width="2" style="139" bestFit="1" customWidth="1"/>
    <col min="2532" max="2533" width="2.140625" style="139" bestFit="1" customWidth="1"/>
    <col min="2534" max="2534" width="1.7109375" style="139" bestFit="1" customWidth="1"/>
    <col min="2535" max="2535" width="0.85546875" style="139" bestFit="1" customWidth="1"/>
    <col min="2536" max="2536" width="2" style="139" bestFit="1" customWidth="1"/>
    <col min="2537" max="2537" width="2.140625" style="139" bestFit="1" customWidth="1"/>
    <col min="2538" max="2782" width="11.42578125" style="139"/>
    <col min="2783" max="2783" width="2.28515625" style="139" bestFit="1" customWidth="1"/>
    <col min="2784" max="2784" width="2.140625" style="139" bestFit="1" customWidth="1"/>
    <col min="2785" max="2785" width="1.140625" style="139" customWidth="1"/>
    <col min="2786" max="2787" width="2" style="139" bestFit="1" customWidth="1"/>
    <col min="2788" max="2789" width="2.140625" style="139" bestFit="1" customWidth="1"/>
    <col min="2790" max="2790" width="1.7109375" style="139" bestFit="1" customWidth="1"/>
    <col min="2791" max="2791" width="0.85546875" style="139" bestFit="1" customWidth="1"/>
    <col min="2792" max="2792" width="2" style="139" bestFit="1" customWidth="1"/>
    <col min="2793" max="2793" width="2.140625" style="139" bestFit="1" customWidth="1"/>
    <col min="2794" max="3038" width="11.42578125" style="139"/>
    <col min="3039" max="3039" width="2.28515625" style="139" bestFit="1" customWidth="1"/>
    <col min="3040" max="3040" width="2.140625" style="139" bestFit="1" customWidth="1"/>
    <col min="3041" max="3041" width="1.140625" style="139" customWidth="1"/>
    <col min="3042" max="3043" width="2" style="139" bestFit="1" customWidth="1"/>
    <col min="3044" max="3045" width="2.140625" style="139" bestFit="1" customWidth="1"/>
    <col min="3046" max="3046" width="1.7109375" style="139" bestFit="1" customWidth="1"/>
    <col min="3047" max="3047" width="0.85546875" style="139" bestFit="1" customWidth="1"/>
    <col min="3048" max="3048" width="2" style="139" bestFit="1" customWidth="1"/>
    <col min="3049" max="3049" width="2.140625" style="139" bestFit="1" customWidth="1"/>
    <col min="3050" max="3294" width="11.42578125" style="139"/>
    <col min="3295" max="3295" width="2.28515625" style="139" bestFit="1" customWidth="1"/>
    <col min="3296" max="3296" width="2.140625" style="139" bestFit="1" customWidth="1"/>
    <col min="3297" max="3297" width="1.140625" style="139" customWidth="1"/>
    <col min="3298" max="3299" width="2" style="139" bestFit="1" customWidth="1"/>
    <col min="3300" max="3301" width="2.140625" style="139" bestFit="1" customWidth="1"/>
    <col min="3302" max="3302" width="1.7109375" style="139" bestFit="1" customWidth="1"/>
    <col min="3303" max="3303" width="0.85546875" style="139" bestFit="1" customWidth="1"/>
    <col min="3304" max="3304" width="2" style="139" bestFit="1" customWidth="1"/>
    <col min="3305" max="3305" width="2.140625" style="139" bestFit="1" customWidth="1"/>
    <col min="3306" max="3550" width="11.42578125" style="139"/>
    <col min="3551" max="3551" width="2.28515625" style="139" bestFit="1" customWidth="1"/>
    <col min="3552" max="3552" width="2.140625" style="139" bestFit="1" customWidth="1"/>
    <col min="3553" max="3553" width="1.140625" style="139" customWidth="1"/>
    <col min="3554" max="3555" width="2" style="139" bestFit="1" customWidth="1"/>
    <col min="3556" max="3557" width="2.140625" style="139" bestFit="1" customWidth="1"/>
    <col min="3558" max="3558" width="1.7109375" style="139" bestFit="1" customWidth="1"/>
    <col min="3559" max="3559" width="0.85546875" style="139" bestFit="1" customWidth="1"/>
    <col min="3560" max="3560" width="2" style="139" bestFit="1" customWidth="1"/>
    <col min="3561" max="3561" width="2.140625" style="139" bestFit="1" customWidth="1"/>
    <col min="3562" max="3806" width="11.42578125" style="139"/>
    <col min="3807" max="3807" width="2.28515625" style="139" bestFit="1" customWidth="1"/>
    <col min="3808" max="3808" width="2.140625" style="139" bestFit="1" customWidth="1"/>
    <col min="3809" max="3809" width="1.140625" style="139" customWidth="1"/>
    <col min="3810" max="3811" width="2" style="139" bestFit="1" customWidth="1"/>
    <col min="3812" max="3813" width="2.140625" style="139" bestFit="1" customWidth="1"/>
    <col min="3814" max="3814" width="1.7109375" style="139" bestFit="1" customWidth="1"/>
    <col min="3815" max="3815" width="0.85546875" style="139" bestFit="1" customWidth="1"/>
    <col min="3816" max="3816" width="2" style="139" bestFit="1" customWidth="1"/>
    <col min="3817" max="3817" width="2.140625" style="139" bestFit="1" customWidth="1"/>
    <col min="3818" max="4062" width="11.42578125" style="139"/>
    <col min="4063" max="4063" width="2.28515625" style="139" bestFit="1" customWidth="1"/>
    <col min="4064" max="4064" width="2.140625" style="139" bestFit="1" customWidth="1"/>
    <col min="4065" max="4065" width="1.140625" style="139" customWidth="1"/>
    <col min="4066" max="4067" width="2" style="139" bestFit="1" customWidth="1"/>
    <col min="4068" max="4069" width="2.140625" style="139" bestFit="1" customWidth="1"/>
    <col min="4070" max="4070" width="1.7109375" style="139" bestFit="1" customWidth="1"/>
    <col min="4071" max="4071" width="0.85546875" style="139" bestFit="1" customWidth="1"/>
    <col min="4072" max="4072" width="2" style="139" bestFit="1" customWidth="1"/>
    <col min="4073" max="4073" width="2.140625" style="139" bestFit="1" customWidth="1"/>
    <col min="4074" max="4318" width="11.42578125" style="139"/>
    <col min="4319" max="4319" width="2.28515625" style="139" bestFit="1" customWidth="1"/>
    <col min="4320" max="4320" width="2.140625" style="139" bestFit="1" customWidth="1"/>
    <col min="4321" max="4321" width="1.140625" style="139" customWidth="1"/>
    <col min="4322" max="4323" width="2" style="139" bestFit="1" customWidth="1"/>
    <col min="4324" max="4325" width="2.140625" style="139" bestFit="1" customWidth="1"/>
    <col min="4326" max="4326" width="1.7109375" style="139" bestFit="1" customWidth="1"/>
    <col min="4327" max="4327" width="0.85546875" style="139" bestFit="1" customWidth="1"/>
    <col min="4328" max="4328" width="2" style="139" bestFit="1" customWidth="1"/>
    <col min="4329" max="4329" width="2.140625" style="139" bestFit="1" customWidth="1"/>
    <col min="4330" max="4574" width="11.42578125" style="139"/>
    <col min="4575" max="4575" width="2.28515625" style="139" bestFit="1" customWidth="1"/>
    <col min="4576" max="4576" width="2.140625" style="139" bestFit="1" customWidth="1"/>
    <col min="4577" max="4577" width="1.140625" style="139" customWidth="1"/>
    <col min="4578" max="4579" width="2" style="139" bestFit="1" customWidth="1"/>
    <col min="4580" max="4581" width="2.140625" style="139" bestFit="1" customWidth="1"/>
    <col min="4582" max="4582" width="1.7109375" style="139" bestFit="1" customWidth="1"/>
    <col min="4583" max="4583" width="0.85546875" style="139" bestFit="1" customWidth="1"/>
    <col min="4584" max="4584" width="2" style="139" bestFit="1" customWidth="1"/>
    <col min="4585" max="4585" width="2.140625" style="139" bestFit="1" customWidth="1"/>
    <col min="4586" max="4830" width="11.42578125" style="139"/>
    <col min="4831" max="4831" width="2.28515625" style="139" bestFit="1" customWidth="1"/>
    <col min="4832" max="4832" width="2.140625" style="139" bestFit="1" customWidth="1"/>
    <col min="4833" max="4833" width="1.140625" style="139" customWidth="1"/>
    <col min="4834" max="4835" width="2" style="139" bestFit="1" customWidth="1"/>
    <col min="4836" max="4837" width="2.140625" style="139" bestFit="1" customWidth="1"/>
    <col min="4838" max="4838" width="1.7109375" style="139" bestFit="1" customWidth="1"/>
    <col min="4839" max="4839" width="0.85546875" style="139" bestFit="1" customWidth="1"/>
    <col min="4840" max="4840" width="2" style="139" bestFit="1" customWidth="1"/>
    <col min="4841" max="4841" width="2.140625" style="139" bestFit="1" customWidth="1"/>
    <col min="4842" max="5086" width="11.42578125" style="139"/>
    <col min="5087" max="5087" width="2.28515625" style="139" bestFit="1" customWidth="1"/>
    <col min="5088" max="5088" width="2.140625" style="139" bestFit="1" customWidth="1"/>
    <col min="5089" max="5089" width="1.140625" style="139" customWidth="1"/>
    <col min="5090" max="5091" width="2" style="139" bestFit="1" customWidth="1"/>
    <col min="5092" max="5093" width="2.140625" style="139" bestFit="1" customWidth="1"/>
    <col min="5094" max="5094" width="1.7109375" style="139" bestFit="1" customWidth="1"/>
    <col min="5095" max="5095" width="0.85546875" style="139" bestFit="1" customWidth="1"/>
    <col min="5096" max="5096" width="2" style="139" bestFit="1" customWidth="1"/>
    <col min="5097" max="5097" width="2.140625" style="139" bestFit="1" customWidth="1"/>
    <col min="5098" max="5342" width="11.42578125" style="139"/>
    <col min="5343" max="5343" width="2.28515625" style="139" bestFit="1" customWidth="1"/>
    <col min="5344" max="5344" width="2.140625" style="139" bestFit="1" customWidth="1"/>
    <col min="5345" max="5345" width="1.140625" style="139" customWidth="1"/>
    <col min="5346" max="5347" width="2" style="139" bestFit="1" customWidth="1"/>
    <col min="5348" max="5349" width="2.140625" style="139" bestFit="1" customWidth="1"/>
    <col min="5350" max="5350" width="1.7109375" style="139" bestFit="1" customWidth="1"/>
    <col min="5351" max="5351" width="0.85546875" style="139" bestFit="1" customWidth="1"/>
    <col min="5352" max="5352" width="2" style="139" bestFit="1" customWidth="1"/>
    <col min="5353" max="5353" width="2.140625" style="139" bestFit="1" customWidth="1"/>
    <col min="5354" max="5598" width="11.42578125" style="139"/>
    <col min="5599" max="5599" width="2.28515625" style="139" bestFit="1" customWidth="1"/>
    <col min="5600" max="5600" width="2.140625" style="139" bestFit="1" customWidth="1"/>
    <col min="5601" max="5601" width="1.140625" style="139" customWidth="1"/>
    <col min="5602" max="5603" width="2" style="139" bestFit="1" customWidth="1"/>
    <col min="5604" max="5605" width="2.140625" style="139" bestFit="1" customWidth="1"/>
    <col min="5606" max="5606" width="1.7109375" style="139" bestFit="1" customWidth="1"/>
    <col min="5607" max="5607" width="0.85546875" style="139" bestFit="1" customWidth="1"/>
    <col min="5608" max="5608" width="2" style="139" bestFit="1" customWidth="1"/>
    <col min="5609" max="5609" width="2.140625" style="139" bestFit="1" customWidth="1"/>
    <col min="5610" max="5854" width="11.42578125" style="139"/>
    <col min="5855" max="5855" width="2.28515625" style="139" bestFit="1" customWidth="1"/>
    <col min="5856" max="5856" width="2.140625" style="139" bestFit="1" customWidth="1"/>
    <col min="5857" max="5857" width="1.140625" style="139" customWidth="1"/>
    <col min="5858" max="5859" width="2" style="139" bestFit="1" customWidth="1"/>
    <col min="5860" max="5861" width="2.140625" style="139" bestFit="1" customWidth="1"/>
    <col min="5862" max="5862" width="1.7109375" style="139" bestFit="1" customWidth="1"/>
    <col min="5863" max="5863" width="0.85546875" style="139" bestFit="1" customWidth="1"/>
    <col min="5864" max="5864" width="2" style="139" bestFit="1" customWidth="1"/>
    <col min="5865" max="5865" width="2.140625" style="139" bestFit="1" customWidth="1"/>
    <col min="5866" max="6110" width="11.42578125" style="139"/>
    <col min="6111" max="6111" width="2.28515625" style="139" bestFit="1" customWidth="1"/>
    <col min="6112" max="6112" width="2.140625" style="139" bestFit="1" customWidth="1"/>
    <col min="6113" max="6113" width="1.140625" style="139" customWidth="1"/>
    <col min="6114" max="6115" width="2" style="139" bestFit="1" customWidth="1"/>
    <col min="6116" max="6117" width="2.140625" style="139" bestFit="1" customWidth="1"/>
    <col min="6118" max="6118" width="1.7109375" style="139" bestFit="1" customWidth="1"/>
    <col min="6119" max="6119" width="0.85546875" style="139" bestFit="1" customWidth="1"/>
    <col min="6120" max="6120" width="2" style="139" bestFit="1" customWidth="1"/>
    <col min="6121" max="6121" width="2.140625" style="139" bestFit="1" customWidth="1"/>
    <col min="6122" max="6366" width="11.42578125" style="139"/>
    <col min="6367" max="6367" width="2.28515625" style="139" bestFit="1" customWidth="1"/>
    <col min="6368" max="6368" width="2.140625" style="139" bestFit="1" customWidth="1"/>
    <col min="6369" max="6369" width="1.140625" style="139" customWidth="1"/>
    <col min="6370" max="6371" width="2" style="139" bestFit="1" customWidth="1"/>
    <col min="6372" max="6373" width="2.140625" style="139" bestFit="1" customWidth="1"/>
    <col min="6374" max="6374" width="1.7109375" style="139" bestFit="1" customWidth="1"/>
    <col min="6375" max="6375" width="0.85546875" style="139" bestFit="1" customWidth="1"/>
    <col min="6376" max="6376" width="2" style="139" bestFit="1" customWidth="1"/>
    <col min="6377" max="6377" width="2.140625" style="139" bestFit="1" customWidth="1"/>
    <col min="6378" max="6622" width="11.42578125" style="139"/>
    <col min="6623" max="6623" width="2.28515625" style="139" bestFit="1" customWidth="1"/>
    <col min="6624" max="6624" width="2.140625" style="139" bestFit="1" customWidth="1"/>
    <col min="6625" max="6625" width="1.140625" style="139" customWidth="1"/>
    <col min="6626" max="6627" width="2" style="139" bestFit="1" customWidth="1"/>
    <col min="6628" max="6629" width="2.140625" style="139" bestFit="1" customWidth="1"/>
    <col min="6630" max="6630" width="1.7109375" style="139" bestFit="1" customWidth="1"/>
    <col min="6631" max="6631" width="0.85546875" style="139" bestFit="1" customWidth="1"/>
    <col min="6632" max="6632" width="2" style="139" bestFit="1" customWidth="1"/>
    <col min="6633" max="6633" width="2.140625" style="139" bestFit="1" customWidth="1"/>
    <col min="6634" max="6878" width="11.42578125" style="139"/>
    <col min="6879" max="6879" width="2.28515625" style="139" bestFit="1" customWidth="1"/>
    <col min="6880" max="6880" width="2.140625" style="139" bestFit="1" customWidth="1"/>
    <col min="6881" max="6881" width="1.140625" style="139" customWidth="1"/>
    <col min="6882" max="6883" width="2" style="139" bestFit="1" customWidth="1"/>
    <col min="6884" max="6885" width="2.140625" style="139" bestFit="1" customWidth="1"/>
    <col min="6886" max="6886" width="1.7109375" style="139" bestFit="1" customWidth="1"/>
    <col min="6887" max="6887" width="0.85546875" style="139" bestFit="1" customWidth="1"/>
    <col min="6888" max="6888" width="2" style="139" bestFit="1" customWidth="1"/>
    <col min="6889" max="6889" width="2.140625" style="139" bestFit="1" customWidth="1"/>
    <col min="6890" max="7134" width="11.42578125" style="139"/>
    <col min="7135" max="7135" width="2.28515625" style="139" bestFit="1" customWidth="1"/>
    <col min="7136" max="7136" width="2.140625" style="139" bestFit="1" customWidth="1"/>
    <col min="7137" max="7137" width="1.140625" style="139" customWidth="1"/>
    <col min="7138" max="7139" width="2" style="139" bestFit="1" customWidth="1"/>
    <col min="7140" max="7141" width="2.140625" style="139" bestFit="1" customWidth="1"/>
    <col min="7142" max="7142" width="1.7109375" style="139" bestFit="1" customWidth="1"/>
    <col min="7143" max="7143" width="0.85546875" style="139" bestFit="1" customWidth="1"/>
    <col min="7144" max="7144" width="2" style="139" bestFit="1" customWidth="1"/>
    <col min="7145" max="7145" width="2.140625" style="139" bestFit="1" customWidth="1"/>
    <col min="7146" max="7390" width="11.42578125" style="139"/>
    <col min="7391" max="7391" width="2.28515625" style="139" bestFit="1" customWidth="1"/>
    <col min="7392" max="7392" width="2.140625" style="139" bestFit="1" customWidth="1"/>
    <col min="7393" max="7393" width="1.140625" style="139" customWidth="1"/>
    <col min="7394" max="7395" width="2" style="139" bestFit="1" customWidth="1"/>
    <col min="7396" max="7397" width="2.140625" style="139" bestFit="1" customWidth="1"/>
    <col min="7398" max="7398" width="1.7109375" style="139" bestFit="1" customWidth="1"/>
    <col min="7399" max="7399" width="0.85546875" style="139" bestFit="1" customWidth="1"/>
    <col min="7400" max="7400" width="2" style="139" bestFit="1" customWidth="1"/>
    <col min="7401" max="7401" width="2.140625" style="139" bestFit="1" customWidth="1"/>
    <col min="7402" max="7646" width="11.42578125" style="139"/>
    <col min="7647" max="7647" width="2.28515625" style="139" bestFit="1" customWidth="1"/>
    <col min="7648" max="7648" width="2.140625" style="139" bestFit="1" customWidth="1"/>
    <col min="7649" max="7649" width="1.140625" style="139" customWidth="1"/>
    <col min="7650" max="7651" width="2" style="139" bestFit="1" customWidth="1"/>
    <col min="7652" max="7653" width="2.140625" style="139" bestFit="1" customWidth="1"/>
    <col min="7654" max="7654" width="1.7109375" style="139" bestFit="1" customWidth="1"/>
    <col min="7655" max="7655" width="0.85546875" style="139" bestFit="1" customWidth="1"/>
    <col min="7656" max="7656" width="2" style="139" bestFit="1" customWidth="1"/>
    <col min="7657" max="7657" width="2.140625" style="139" bestFit="1" customWidth="1"/>
    <col min="7658" max="7902" width="11.42578125" style="139"/>
    <col min="7903" max="7903" width="2.28515625" style="139" bestFit="1" customWidth="1"/>
    <col min="7904" max="7904" width="2.140625" style="139" bestFit="1" customWidth="1"/>
    <col min="7905" max="7905" width="1.140625" style="139" customWidth="1"/>
    <col min="7906" max="7907" width="2" style="139" bestFit="1" customWidth="1"/>
    <col min="7908" max="7909" width="2.140625" style="139" bestFit="1" customWidth="1"/>
    <col min="7910" max="7910" width="1.7109375" style="139" bestFit="1" customWidth="1"/>
    <col min="7911" max="7911" width="0.85546875" style="139" bestFit="1" customWidth="1"/>
    <col min="7912" max="7912" width="2" style="139" bestFit="1" customWidth="1"/>
    <col min="7913" max="7913" width="2.140625" style="139" bestFit="1" customWidth="1"/>
    <col min="7914" max="8158" width="11.42578125" style="139"/>
    <col min="8159" max="8159" width="2.28515625" style="139" bestFit="1" customWidth="1"/>
    <col min="8160" max="8160" width="2.140625" style="139" bestFit="1" customWidth="1"/>
    <col min="8161" max="8161" width="1.140625" style="139" customWidth="1"/>
    <col min="8162" max="8163" width="2" style="139" bestFit="1" customWidth="1"/>
    <col min="8164" max="8165" width="2.140625" style="139" bestFit="1" customWidth="1"/>
    <col min="8166" max="8166" width="1.7109375" style="139" bestFit="1" customWidth="1"/>
    <col min="8167" max="8167" width="0.85546875" style="139" bestFit="1" customWidth="1"/>
    <col min="8168" max="8168" width="2" style="139" bestFit="1" customWidth="1"/>
    <col min="8169" max="8169" width="2.140625" style="139" bestFit="1" customWidth="1"/>
    <col min="8170" max="8414" width="11.42578125" style="139"/>
    <col min="8415" max="8415" width="2.28515625" style="139" bestFit="1" customWidth="1"/>
    <col min="8416" max="8416" width="2.140625" style="139" bestFit="1" customWidth="1"/>
    <col min="8417" max="8417" width="1.140625" style="139" customWidth="1"/>
    <col min="8418" max="8419" width="2" style="139" bestFit="1" customWidth="1"/>
    <col min="8420" max="8421" width="2.140625" style="139" bestFit="1" customWidth="1"/>
    <col min="8422" max="8422" width="1.7109375" style="139" bestFit="1" customWidth="1"/>
    <col min="8423" max="8423" width="0.85546875" style="139" bestFit="1" customWidth="1"/>
    <col min="8424" max="8424" width="2" style="139" bestFit="1" customWidth="1"/>
    <col min="8425" max="8425" width="2.140625" style="139" bestFit="1" customWidth="1"/>
    <col min="8426" max="8670" width="11.42578125" style="139"/>
    <col min="8671" max="8671" width="2.28515625" style="139" bestFit="1" customWidth="1"/>
    <col min="8672" max="8672" width="2.140625" style="139" bestFit="1" customWidth="1"/>
    <col min="8673" max="8673" width="1.140625" style="139" customWidth="1"/>
    <col min="8674" max="8675" width="2" style="139" bestFit="1" customWidth="1"/>
    <col min="8676" max="8677" width="2.140625" style="139" bestFit="1" customWidth="1"/>
    <col min="8678" max="8678" width="1.7109375" style="139" bestFit="1" customWidth="1"/>
    <col min="8679" max="8679" width="0.85546875" style="139" bestFit="1" customWidth="1"/>
    <col min="8680" max="8680" width="2" style="139" bestFit="1" customWidth="1"/>
    <col min="8681" max="8681" width="2.140625" style="139" bestFit="1" customWidth="1"/>
    <col min="8682" max="8926" width="11.42578125" style="139"/>
    <col min="8927" max="8927" width="2.28515625" style="139" bestFit="1" customWidth="1"/>
    <col min="8928" max="8928" width="2.140625" style="139" bestFit="1" customWidth="1"/>
    <col min="8929" max="8929" width="1.140625" style="139" customWidth="1"/>
    <col min="8930" max="8931" width="2" style="139" bestFit="1" customWidth="1"/>
    <col min="8932" max="8933" width="2.140625" style="139" bestFit="1" customWidth="1"/>
    <col min="8934" max="8934" width="1.7109375" style="139" bestFit="1" customWidth="1"/>
    <col min="8935" max="8935" width="0.85546875" style="139" bestFit="1" customWidth="1"/>
    <col min="8936" max="8936" width="2" style="139" bestFit="1" customWidth="1"/>
    <col min="8937" max="8937" width="2.140625" style="139" bestFit="1" customWidth="1"/>
    <col min="8938" max="9182" width="11.42578125" style="139"/>
    <col min="9183" max="9183" width="2.28515625" style="139" bestFit="1" customWidth="1"/>
    <col min="9184" max="9184" width="2.140625" style="139" bestFit="1" customWidth="1"/>
    <col min="9185" max="9185" width="1.140625" style="139" customWidth="1"/>
    <col min="9186" max="9187" width="2" style="139" bestFit="1" customWidth="1"/>
    <col min="9188" max="9189" width="2.140625" style="139" bestFit="1" customWidth="1"/>
    <col min="9190" max="9190" width="1.7109375" style="139" bestFit="1" customWidth="1"/>
    <col min="9191" max="9191" width="0.85546875" style="139" bestFit="1" customWidth="1"/>
    <col min="9192" max="9192" width="2" style="139" bestFit="1" customWidth="1"/>
    <col min="9193" max="9193" width="2.140625" style="139" bestFit="1" customWidth="1"/>
    <col min="9194" max="9438" width="11.42578125" style="139"/>
    <col min="9439" max="9439" width="2.28515625" style="139" bestFit="1" customWidth="1"/>
    <col min="9440" max="9440" width="2.140625" style="139" bestFit="1" customWidth="1"/>
    <col min="9441" max="9441" width="1.140625" style="139" customWidth="1"/>
    <col min="9442" max="9443" width="2" style="139" bestFit="1" customWidth="1"/>
    <col min="9444" max="9445" width="2.140625" style="139" bestFit="1" customWidth="1"/>
    <col min="9446" max="9446" width="1.7109375" style="139" bestFit="1" customWidth="1"/>
    <col min="9447" max="9447" width="0.85546875" style="139" bestFit="1" customWidth="1"/>
    <col min="9448" max="9448" width="2" style="139" bestFit="1" customWidth="1"/>
    <col min="9449" max="9449" width="2.140625" style="139" bestFit="1" customWidth="1"/>
    <col min="9450" max="9694" width="11.42578125" style="139"/>
    <col min="9695" max="9695" width="2.28515625" style="139" bestFit="1" customWidth="1"/>
    <col min="9696" max="9696" width="2.140625" style="139" bestFit="1" customWidth="1"/>
    <col min="9697" max="9697" width="1.140625" style="139" customWidth="1"/>
    <col min="9698" max="9699" width="2" style="139" bestFit="1" customWidth="1"/>
    <col min="9700" max="9701" width="2.140625" style="139" bestFit="1" customWidth="1"/>
    <col min="9702" max="9702" width="1.7109375" style="139" bestFit="1" customWidth="1"/>
    <col min="9703" max="9703" width="0.85546875" style="139" bestFit="1" customWidth="1"/>
    <col min="9704" max="9704" width="2" style="139" bestFit="1" customWidth="1"/>
    <col min="9705" max="9705" width="2.140625" style="139" bestFit="1" customWidth="1"/>
    <col min="9706" max="9950" width="11.42578125" style="139"/>
    <col min="9951" max="9951" width="2.28515625" style="139" bestFit="1" customWidth="1"/>
    <col min="9952" max="9952" width="2.140625" style="139" bestFit="1" customWidth="1"/>
    <col min="9953" max="9953" width="1.140625" style="139" customWidth="1"/>
    <col min="9954" max="9955" width="2" style="139" bestFit="1" customWidth="1"/>
    <col min="9956" max="9957" width="2.140625" style="139" bestFit="1" customWidth="1"/>
    <col min="9958" max="9958" width="1.7109375" style="139" bestFit="1" customWidth="1"/>
    <col min="9959" max="9959" width="0.85546875" style="139" bestFit="1" customWidth="1"/>
    <col min="9960" max="9960" width="2" style="139" bestFit="1" customWidth="1"/>
    <col min="9961" max="9961" width="2.140625" style="139" bestFit="1" customWidth="1"/>
    <col min="9962" max="10206" width="11.42578125" style="139"/>
    <col min="10207" max="10207" width="2.28515625" style="139" bestFit="1" customWidth="1"/>
    <col min="10208" max="10208" width="2.140625" style="139" bestFit="1" customWidth="1"/>
    <col min="10209" max="10209" width="1.140625" style="139" customWidth="1"/>
    <col min="10210" max="10211" width="2" style="139" bestFit="1" customWidth="1"/>
    <col min="10212" max="10213" width="2.140625" style="139" bestFit="1" customWidth="1"/>
    <col min="10214" max="10214" width="1.7109375" style="139" bestFit="1" customWidth="1"/>
    <col min="10215" max="10215" width="0.85546875" style="139" bestFit="1" customWidth="1"/>
    <col min="10216" max="10216" width="2" style="139" bestFit="1" customWidth="1"/>
    <col min="10217" max="10217" width="2.140625" style="139" bestFit="1" customWidth="1"/>
    <col min="10218" max="10462" width="11.42578125" style="139"/>
    <col min="10463" max="10463" width="2.28515625" style="139" bestFit="1" customWidth="1"/>
    <col min="10464" max="10464" width="2.140625" style="139" bestFit="1" customWidth="1"/>
    <col min="10465" max="10465" width="1.140625" style="139" customWidth="1"/>
    <col min="10466" max="10467" width="2" style="139" bestFit="1" customWidth="1"/>
    <col min="10468" max="10469" width="2.140625" style="139" bestFit="1" customWidth="1"/>
    <col min="10470" max="10470" width="1.7109375" style="139" bestFit="1" customWidth="1"/>
    <col min="10471" max="10471" width="0.85546875" style="139" bestFit="1" customWidth="1"/>
    <col min="10472" max="10472" width="2" style="139" bestFit="1" customWidth="1"/>
    <col min="10473" max="10473" width="2.140625" style="139" bestFit="1" customWidth="1"/>
    <col min="10474" max="10718" width="11.42578125" style="139"/>
    <col min="10719" max="10719" width="2.28515625" style="139" bestFit="1" customWidth="1"/>
    <col min="10720" max="10720" width="2.140625" style="139" bestFit="1" customWidth="1"/>
    <col min="10721" max="10721" width="1.140625" style="139" customWidth="1"/>
    <col min="10722" max="10723" width="2" style="139" bestFit="1" customWidth="1"/>
    <col min="10724" max="10725" width="2.140625" style="139" bestFit="1" customWidth="1"/>
    <col min="10726" max="10726" width="1.7109375" style="139" bestFit="1" customWidth="1"/>
    <col min="10727" max="10727" width="0.85546875" style="139" bestFit="1" customWidth="1"/>
    <col min="10728" max="10728" width="2" style="139" bestFit="1" customWidth="1"/>
    <col min="10729" max="10729" width="2.140625" style="139" bestFit="1" customWidth="1"/>
    <col min="10730" max="10974" width="11.42578125" style="139"/>
    <col min="10975" max="10975" width="2.28515625" style="139" bestFit="1" customWidth="1"/>
    <col min="10976" max="10976" width="2.140625" style="139" bestFit="1" customWidth="1"/>
    <col min="10977" max="10977" width="1.140625" style="139" customWidth="1"/>
    <col min="10978" max="10979" width="2" style="139" bestFit="1" customWidth="1"/>
    <col min="10980" max="10981" width="2.140625" style="139" bestFit="1" customWidth="1"/>
    <col min="10982" max="10982" width="1.7109375" style="139" bestFit="1" customWidth="1"/>
    <col min="10983" max="10983" width="0.85546875" style="139" bestFit="1" customWidth="1"/>
    <col min="10984" max="10984" width="2" style="139" bestFit="1" customWidth="1"/>
    <col min="10985" max="10985" width="2.140625" style="139" bestFit="1" customWidth="1"/>
    <col min="10986" max="11230" width="11.42578125" style="139"/>
    <col min="11231" max="11231" width="2.28515625" style="139" bestFit="1" customWidth="1"/>
    <col min="11232" max="11232" width="2.140625" style="139" bestFit="1" customWidth="1"/>
    <col min="11233" max="11233" width="1.140625" style="139" customWidth="1"/>
    <col min="11234" max="11235" width="2" style="139" bestFit="1" customWidth="1"/>
    <col min="11236" max="11237" width="2.140625" style="139" bestFit="1" customWidth="1"/>
    <col min="11238" max="11238" width="1.7109375" style="139" bestFit="1" customWidth="1"/>
    <col min="11239" max="11239" width="0.85546875" style="139" bestFit="1" customWidth="1"/>
    <col min="11240" max="11240" width="2" style="139" bestFit="1" customWidth="1"/>
    <col min="11241" max="11241" width="2.140625" style="139" bestFit="1" customWidth="1"/>
    <col min="11242" max="11486" width="11.42578125" style="139"/>
    <col min="11487" max="11487" width="2.28515625" style="139" bestFit="1" customWidth="1"/>
    <col min="11488" max="11488" width="2.140625" style="139" bestFit="1" customWidth="1"/>
    <col min="11489" max="11489" width="1.140625" style="139" customWidth="1"/>
    <col min="11490" max="11491" width="2" style="139" bestFit="1" customWidth="1"/>
    <col min="11492" max="11493" width="2.140625" style="139" bestFit="1" customWidth="1"/>
    <col min="11494" max="11494" width="1.7109375" style="139" bestFit="1" customWidth="1"/>
    <col min="11495" max="11495" width="0.85546875" style="139" bestFit="1" customWidth="1"/>
    <col min="11496" max="11496" width="2" style="139" bestFit="1" customWidth="1"/>
    <col min="11497" max="11497" width="2.140625" style="139" bestFit="1" customWidth="1"/>
    <col min="11498" max="11742" width="11.42578125" style="139"/>
    <col min="11743" max="11743" width="2.28515625" style="139" bestFit="1" customWidth="1"/>
    <col min="11744" max="11744" width="2.140625" style="139" bestFit="1" customWidth="1"/>
    <col min="11745" max="11745" width="1.140625" style="139" customWidth="1"/>
    <col min="11746" max="11747" width="2" style="139" bestFit="1" customWidth="1"/>
    <col min="11748" max="11749" width="2.140625" style="139" bestFit="1" customWidth="1"/>
    <col min="11750" max="11750" width="1.7109375" style="139" bestFit="1" customWidth="1"/>
    <col min="11751" max="11751" width="0.85546875" style="139" bestFit="1" customWidth="1"/>
    <col min="11752" max="11752" width="2" style="139" bestFit="1" customWidth="1"/>
    <col min="11753" max="11753" width="2.140625" style="139" bestFit="1" customWidth="1"/>
    <col min="11754" max="11998" width="11.42578125" style="139"/>
    <col min="11999" max="11999" width="2.28515625" style="139" bestFit="1" customWidth="1"/>
    <col min="12000" max="12000" width="2.140625" style="139" bestFit="1" customWidth="1"/>
    <col min="12001" max="12001" width="1.140625" style="139" customWidth="1"/>
    <col min="12002" max="12003" width="2" style="139" bestFit="1" customWidth="1"/>
    <col min="12004" max="12005" width="2.140625" style="139" bestFit="1" customWidth="1"/>
    <col min="12006" max="12006" width="1.7109375" style="139" bestFit="1" customWidth="1"/>
    <col min="12007" max="12007" width="0.85546875" style="139" bestFit="1" customWidth="1"/>
    <col min="12008" max="12008" width="2" style="139" bestFit="1" customWidth="1"/>
    <col min="12009" max="12009" width="2.140625" style="139" bestFit="1" customWidth="1"/>
    <col min="12010" max="12254" width="11.42578125" style="139"/>
    <col min="12255" max="12255" width="2.28515625" style="139" bestFit="1" customWidth="1"/>
    <col min="12256" max="12256" width="2.140625" style="139" bestFit="1" customWidth="1"/>
    <col min="12257" max="12257" width="1.140625" style="139" customWidth="1"/>
    <col min="12258" max="12259" width="2" style="139" bestFit="1" customWidth="1"/>
    <col min="12260" max="12261" width="2.140625" style="139" bestFit="1" customWidth="1"/>
    <col min="12262" max="12262" width="1.7109375" style="139" bestFit="1" customWidth="1"/>
    <col min="12263" max="12263" width="0.85546875" style="139" bestFit="1" customWidth="1"/>
    <col min="12264" max="12264" width="2" style="139" bestFit="1" customWidth="1"/>
    <col min="12265" max="12265" width="2.140625" style="139" bestFit="1" customWidth="1"/>
    <col min="12266" max="12510" width="11.42578125" style="139"/>
    <col min="12511" max="12511" width="2.28515625" style="139" bestFit="1" customWidth="1"/>
    <col min="12512" max="12512" width="2.140625" style="139" bestFit="1" customWidth="1"/>
    <col min="12513" max="12513" width="1.140625" style="139" customWidth="1"/>
    <col min="12514" max="12515" width="2" style="139" bestFit="1" customWidth="1"/>
    <col min="12516" max="12517" width="2.140625" style="139" bestFit="1" customWidth="1"/>
    <col min="12518" max="12518" width="1.7109375" style="139" bestFit="1" customWidth="1"/>
    <col min="12519" max="12519" width="0.85546875" style="139" bestFit="1" customWidth="1"/>
    <col min="12520" max="12520" width="2" style="139" bestFit="1" customWidth="1"/>
    <col min="12521" max="12521" width="2.140625" style="139" bestFit="1" customWidth="1"/>
    <col min="12522" max="12766" width="11.42578125" style="139"/>
    <col min="12767" max="12767" width="2.28515625" style="139" bestFit="1" customWidth="1"/>
    <col min="12768" max="12768" width="2.140625" style="139" bestFit="1" customWidth="1"/>
    <col min="12769" max="12769" width="1.140625" style="139" customWidth="1"/>
    <col min="12770" max="12771" width="2" style="139" bestFit="1" customWidth="1"/>
    <col min="12772" max="12773" width="2.140625" style="139" bestFit="1" customWidth="1"/>
    <col min="12774" max="12774" width="1.7109375" style="139" bestFit="1" customWidth="1"/>
    <col min="12775" max="12775" width="0.85546875" style="139" bestFit="1" customWidth="1"/>
    <col min="12776" max="12776" width="2" style="139" bestFit="1" customWidth="1"/>
    <col min="12777" max="12777" width="2.140625" style="139" bestFit="1" customWidth="1"/>
    <col min="12778" max="13022" width="11.42578125" style="139"/>
    <col min="13023" max="13023" width="2.28515625" style="139" bestFit="1" customWidth="1"/>
    <col min="13024" max="13024" width="2.140625" style="139" bestFit="1" customWidth="1"/>
    <col min="13025" max="13025" width="1.140625" style="139" customWidth="1"/>
    <col min="13026" max="13027" width="2" style="139" bestFit="1" customWidth="1"/>
    <col min="13028" max="13029" width="2.140625" style="139" bestFit="1" customWidth="1"/>
    <col min="13030" max="13030" width="1.7109375" style="139" bestFit="1" customWidth="1"/>
    <col min="13031" max="13031" width="0.85546875" style="139" bestFit="1" customWidth="1"/>
    <col min="13032" max="13032" width="2" style="139" bestFit="1" customWidth="1"/>
    <col min="13033" max="13033" width="2.140625" style="139" bestFit="1" customWidth="1"/>
    <col min="13034" max="13278" width="11.42578125" style="139"/>
    <col min="13279" max="13279" width="2.28515625" style="139" bestFit="1" customWidth="1"/>
    <col min="13280" max="13280" width="2.140625" style="139" bestFit="1" customWidth="1"/>
    <col min="13281" max="13281" width="1.140625" style="139" customWidth="1"/>
    <col min="13282" max="13283" width="2" style="139" bestFit="1" customWidth="1"/>
    <col min="13284" max="13285" width="2.140625" style="139" bestFit="1" customWidth="1"/>
    <col min="13286" max="13286" width="1.7109375" style="139" bestFit="1" customWidth="1"/>
    <col min="13287" max="13287" width="0.85546875" style="139" bestFit="1" customWidth="1"/>
    <col min="13288" max="13288" width="2" style="139" bestFit="1" customWidth="1"/>
    <col min="13289" max="13289" width="2.140625" style="139" bestFit="1" customWidth="1"/>
    <col min="13290" max="13534" width="11.42578125" style="139"/>
    <col min="13535" max="13535" width="2.28515625" style="139" bestFit="1" customWidth="1"/>
    <col min="13536" max="13536" width="2.140625" style="139" bestFit="1" customWidth="1"/>
    <col min="13537" max="13537" width="1.140625" style="139" customWidth="1"/>
    <col min="13538" max="13539" width="2" style="139" bestFit="1" customWidth="1"/>
    <col min="13540" max="13541" width="2.140625" style="139" bestFit="1" customWidth="1"/>
    <col min="13542" max="13542" width="1.7109375" style="139" bestFit="1" customWidth="1"/>
    <col min="13543" max="13543" width="0.85546875" style="139" bestFit="1" customWidth="1"/>
    <col min="13544" max="13544" width="2" style="139" bestFit="1" customWidth="1"/>
    <col min="13545" max="13545" width="2.140625" style="139" bestFit="1" customWidth="1"/>
    <col min="13546" max="13790" width="11.42578125" style="139"/>
    <col min="13791" max="13791" width="2.28515625" style="139" bestFit="1" customWidth="1"/>
    <col min="13792" max="13792" width="2.140625" style="139" bestFit="1" customWidth="1"/>
    <col min="13793" max="13793" width="1.140625" style="139" customWidth="1"/>
    <col min="13794" max="13795" width="2" style="139" bestFit="1" customWidth="1"/>
    <col min="13796" max="13797" width="2.140625" style="139" bestFit="1" customWidth="1"/>
    <col min="13798" max="13798" width="1.7109375" style="139" bestFit="1" customWidth="1"/>
    <col min="13799" max="13799" width="0.85546875" style="139" bestFit="1" customWidth="1"/>
    <col min="13800" max="13800" width="2" style="139" bestFit="1" customWidth="1"/>
    <col min="13801" max="13801" width="2.140625" style="139" bestFit="1" customWidth="1"/>
    <col min="13802" max="14046" width="11.42578125" style="139"/>
    <col min="14047" max="14047" width="2.28515625" style="139" bestFit="1" customWidth="1"/>
    <col min="14048" max="14048" width="2.140625" style="139" bestFit="1" customWidth="1"/>
    <col min="14049" max="14049" width="1.140625" style="139" customWidth="1"/>
    <col min="14050" max="14051" width="2" style="139" bestFit="1" customWidth="1"/>
    <col min="14052" max="14053" width="2.140625" style="139" bestFit="1" customWidth="1"/>
    <col min="14054" max="14054" width="1.7109375" style="139" bestFit="1" customWidth="1"/>
    <col min="14055" max="14055" width="0.85546875" style="139" bestFit="1" customWidth="1"/>
    <col min="14056" max="14056" width="2" style="139" bestFit="1" customWidth="1"/>
    <col min="14057" max="14057" width="2.140625" style="139" bestFit="1" customWidth="1"/>
    <col min="14058" max="14302" width="11.42578125" style="139"/>
    <col min="14303" max="14303" width="2.28515625" style="139" bestFit="1" customWidth="1"/>
    <col min="14304" max="14304" width="2.140625" style="139" bestFit="1" customWidth="1"/>
    <col min="14305" max="14305" width="1.140625" style="139" customWidth="1"/>
    <col min="14306" max="14307" width="2" style="139" bestFit="1" customWidth="1"/>
    <col min="14308" max="14309" width="2.140625" style="139" bestFit="1" customWidth="1"/>
    <col min="14310" max="14310" width="1.7109375" style="139" bestFit="1" customWidth="1"/>
    <col min="14311" max="14311" width="0.85546875" style="139" bestFit="1" customWidth="1"/>
    <col min="14312" max="14312" width="2" style="139" bestFit="1" customWidth="1"/>
    <col min="14313" max="14313" width="2.140625" style="139" bestFit="1" customWidth="1"/>
    <col min="14314" max="14558" width="11.42578125" style="139"/>
    <col min="14559" max="14559" width="2.28515625" style="139" bestFit="1" customWidth="1"/>
    <col min="14560" max="14560" width="2.140625" style="139" bestFit="1" customWidth="1"/>
    <col min="14561" max="14561" width="1.140625" style="139" customWidth="1"/>
    <col min="14562" max="14563" width="2" style="139" bestFit="1" customWidth="1"/>
    <col min="14564" max="14565" width="2.140625" style="139" bestFit="1" customWidth="1"/>
    <col min="14566" max="14566" width="1.7109375" style="139" bestFit="1" customWidth="1"/>
    <col min="14567" max="14567" width="0.85546875" style="139" bestFit="1" customWidth="1"/>
    <col min="14568" max="14568" width="2" style="139" bestFit="1" customWidth="1"/>
    <col min="14569" max="14569" width="2.140625" style="139" bestFit="1" customWidth="1"/>
    <col min="14570" max="14814" width="11.42578125" style="139"/>
    <col min="14815" max="14815" width="2.28515625" style="139" bestFit="1" customWidth="1"/>
    <col min="14816" max="14816" width="2.140625" style="139" bestFit="1" customWidth="1"/>
    <col min="14817" max="14817" width="1.140625" style="139" customWidth="1"/>
    <col min="14818" max="14819" width="2" style="139" bestFit="1" customWidth="1"/>
    <col min="14820" max="14821" width="2.140625" style="139" bestFit="1" customWidth="1"/>
    <col min="14822" max="14822" width="1.7109375" style="139" bestFit="1" customWidth="1"/>
    <col min="14823" max="14823" width="0.85546875" style="139" bestFit="1" customWidth="1"/>
    <col min="14824" max="14824" width="2" style="139" bestFit="1" customWidth="1"/>
    <col min="14825" max="14825" width="2.140625" style="139" bestFit="1" customWidth="1"/>
    <col min="14826" max="15070" width="11.42578125" style="139"/>
    <col min="15071" max="15071" width="2.28515625" style="139" bestFit="1" customWidth="1"/>
    <col min="15072" max="15072" width="2.140625" style="139" bestFit="1" customWidth="1"/>
    <col min="15073" max="15073" width="1.140625" style="139" customWidth="1"/>
    <col min="15074" max="15075" width="2" style="139" bestFit="1" customWidth="1"/>
    <col min="15076" max="15077" width="2.140625" style="139" bestFit="1" customWidth="1"/>
    <col min="15078" max="15078" width="1.7109375" style="139" bestFit="1" customWidth="1"/>
    <col min="15079" max="15079" width="0.85546875" style="139" bestFit="1" customWidth="1"/>
    <col min="15080" max="15080" width="2" style="139" bestFit="1" customWidth="1"/>
    <col min="15081" max="15081" width="2.140625" style="139" bestFit="1" customWidth="1"/>
    <col min="15082" max="15326" width="11.42578125" style="139"/>
    <col min="15327" max="15327" width="2.28515625" style="139" bestFit="1" customWidth="1"/>
    <col min="15328" max="15328" width="2.140625" style="139" bestFit="1" customWidth="1"/>
    <col min="15329" max="15329" width="1.140625" style="139" customWidth="1"/>
    <col min="15330" max="15331" width="2" style="139" bestFit="1" customWidth="1"/>
    <col min="15332" max="15333" width="2.140625" style="139" bestFit="1" customWidth="1"/>
    <col min="15334" max="15334" width="1.7109375" style="139" bestFit="1" customWidth="1"/>
    <col min="15335" max="15335" width="0.85546875" style="139" bestFit="1" customWidth="1"/>
    <col min="15336" max="15336" width="2" style="139" bestFit="1" customWidth="1"/>
    <col min="15337" max="15337" width="2.140625" style="139" bestFit="1" customWidth="1"/>
    <col min="15338" max="15582" width="11.42578125" style="139"/>
    <col min="15583" max="15583" width="2.28515625" style="139" bestFit="1" customWidth="1"/>
    <col min="15584" max="15584" width="2.140625" style="139" bestFit="1" customWidth="1"/>
    <col min="15585" max="15585" width="1.140625" style="139" customWidth="1"/>
    <col min="15586" max="15587" width="2" style="139" bestFit="1" customWidth="1"/>
    <col min="15588" max="15589" width="2.140625" style="139" bestFit="1" customWidth="1"/>
    <col min="15590" max="15590" width="1.7109375" style="139" bestFit="1" customWidth="1"/>
    <col min="15591" max="15591" width="0.85546875" style="139" bestFit="1" customWidth="1"/>
    <col min="15592" max="15592" width="2" style="139" bestFit="1" customWidth="1"/>
    <col min="15593" max="15593" width="2.140625" style="139" bestFit="1" customWidth="1"/>
    <col min="15594" max="15838" width="11.42578125" style="139"/>
    <col min="15839" max="15839" width="2.28515625" style="139" bestFit="1" customWidth="1"/>
    <col min="15840" max="15840" width="2.140625" style="139" bestFit="1" customWidth="1"/>
    <col min="15841" max="15841" width="1.140625" style="139" customWidth="1"/>
    <col min="15842" max="15843" width="2" style="139" bestFit="1" customWidth="1"/>
    <col min="15844" max="15845" width="2.140625" style="139" bestFit="1" customWidth="1"/>
    <col min="15846" max="15846" width="1.7109375" style="139" bestFit="1" customWidth="1"/>
    <col min="15847" max="15847" width="0.85546875" style="139" bestFit="1" customWidth="1"/>
    <col min="15848" max="15848" width="2" style="139" bestFit="1" customWidth="1"/>
    <col min="15849" max="15849" width="2.140625" style="139" bestFit="1" customWidth="1"/>
    <col min="15850" max="16094" width="11.42578125" style="139"/>
    <col min="16095" max="16095" width="2.28515625" style="139" bestFit="1" customWidth="1"/>
    <col min="16096" max="16096" width="2.140625" style="139" bestFit="1" customWidth="1"/>
    <col min="16097" max="16097" width="1.140625" style="139" customWidth="1"/>
    <col min="16098" max="16099" width="2" style="139" bestFit="1" customWidth="1"/>
    <col min="16100" max="16101" width="2.140625" style="139" bestFit="1" customWidth="1"/>
    <col min="16102" max="16102" width="1.7109375" style="139" bestFit="1" customWidth="1"/>
    <col min="16103" max="16103" width="0.85546875" style="139" bestFit="1" customWidth="1"/>
    <col min="16104" max="16104" width="2" style="139" bestFit="1" customWidth="1"/>
    <col min="16105" max="16105" width="2.140625" style="139" bestFit="1" customWidth="1"/>
    <col min="16106" max="16384" width="11.42578125" style="139"/>
  </cols>
  <sheetData>
    <row r="1" spans="1:10" ht="20.25">
      <c r="A1" s="330" t="s">
        <v>1143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3.5" thickBot="1">
      <c r="E2" s="172"/>
      <c r="F2" s="172"/>
    </row>
    <row r="3" spans="1:10" ht="42" customHeight="1">
      <c r="B3" s="331" t="s">
        <v>735</v>
      </c>
      <c r="C3" s="332"/>
      <c r="E3" s="336" t="s">
        <v>764</v>
      </c>
      <c r="F3" s="337"/>
      <c r="G3" s="337"/>
      <c r="H3" s="337"/>
      <c r="I3" s="337"/>
      <c r="J3" s="338"/>
    </row>
    <row r="4" spans="1:10" ht="38.25">
      <c r="A4" s="173" t="s">
        <v>4</v>
      </c>
      <c r="B4" s="174" t="s">
        <v>737</v>
      </c>
      <c r="C4" s="175" t="s">
        <v>738</v>
      </c>
      <c r="D4" s="176" t="s">
        <v>739</v>
      </c>
      <c r="E4" s="177" t="s">
        <v>760</v>
      </c>
      <c r="F4" s="178" t="s">
        <v>699</v>
      </c>
      <c r="G4" s="180" t="s">
        <v>740</v>
      </c>
      <c r="H4" s="180" t="s">
        <v>754</v>
      </c>
      <c r="I4" s="179" t="s">
        <v>741</v>
      </c>
      <c r="J4" s="261" t="s">
        <v>700</v>
      </c>
    </row>
    <row r="5" spans="1:10" ht="15">
      <c r="A5" s="159" t="str">
        <f>RESUMEN!A5</f>
        <v>OSORNO</v>
      </c>
      <c r="B5" s="181">
        <f>RESUMEN!B5</f>
        <v>65795728857</v>
      </c>
      <c r="C5" s="182">
        <f t="shared" ref="C5:C10" si="0">B5/B$11</f>
        <v>0.18611646828396633</v>
      </c>
      <c r="D5" s="183">
        <f>RESUMEN!C5</f>
        <v>13906898707</v>
      </c>
      <c r="E5" s="184">
        <f>RESUMEN!D5</f>
        <v>1562292530</v>
      </c>
      <c r="F5" s="185">
        <f>RESUMEN!E5</f>
        <v>20564449048</v>
      </c>
      <c r="G5" s="186">
        <f>RESUMEN!F5</f>
        <v>22126741578</v>
      </c>
      <c r="H5" s="187">
        <f t="shared" ref="H5:H10" si="1">E5/G5</f>
        <v>7.0606533930569509E-2</v>
      </c>
      <c r="I5" s="188">
        <f t="shared" ref="I5:I10" si="2">G5/G$11</f>
        <v>0.21920818608027917</v>
      </c>
      <c r="J5" s="164">
        <f>RESUMEN!G5</f>
        <v>29762088572</v>
      </c>
    </row>
    <row r="6" spans="1:10" ht="15">
      <c r="A6" s="159" t="str">
        <f>RESUMEN!A6</f>
        <v>LLANQUIHUE</v>
      </c>
      <c r="B6" s="181">
        <f>RESUMEN!B6</f>
        <v>107259396478.58629</v>
      </c>
      <c r="C6" s="182">
        <f t="shared" si="0"/>
        <v>0.303404801643752</v>
      </c>
      <c r="D6" s="183">
        <f>RESUMEN!C6</f>
        <v>47575567503</v>
      </c>
      <c r="E6" s="184">
        <f>RESUMEN!D6</f>
        <v>5324530877</v>
      </c>
      <c r="F6" s="185">
        <f>RESUMEN!E6</f>
        <v>18603011107.586292</v>
      </c>
      <c r="G6" s="186">
        <f>RESUMEN!F6</f>
        <v>23927541984.586292</v>
      </c>
      <c r="H6" s="187">
        <f t="shared" si="1"/>
        <v>0.22252728175881878</v>
      </c>
      <c r="I6" s="188">
        <f t="shared" si="2"/>
        <v>0.23704859829049357</v>
      </c>
      <c r="J6" s="164">
        <f>RESUMEN!G6</f>
        <v>35756286991</v>
      </c>
    </row>
    <row r="7" spans="1:10" ht="15">
      <c r="A7" s="159" t="str">
        <f>RESUMEN!A7</f>
        <v>CHILOE</v>
      </c>
      <c r="B7" s="181">
        <f>RESUMEN!B7</f>
        <v>79934221840</v>
      </c>
      <c r="C7" s="182">
        <f t="shared" si="0"/>
        <v>0.22611004273881705</v>
      </c>
      <c r="D7" s="183">
        <f>RESUMEN!C7</f>
        <v>18800205949</v>
      </c>
      <c r="E7" s="184">
        <f>RESUMEN!D7</f>
        <v>6501792374</v>
      </c>
      <c r="F7" s="185">
        <f>RESUMEN!E7</f>
        <v>16975897715</v>
      </c>
      <c r="G7" s="186">
        <f>RESUMEN!F7</f>
        <v>23477690089</v>
      </c>
      <c r="H7" s="187">
        <f t="shared" si="1"/>
        <v>0.27693492627906713</v>
      </c>
      <c r="I7" s="188">
        <f t="shared" si="2"/>
        <v>0.23259194489267504</v>
      </c>
      <c r="J7" s="164">
        <f>RESUMEN!G7</f>
        <v>37656325802</v>
      </c>
    </row>
    <row r="8" spans="1:10" ht="15">
      <c r="A8" s="159" t="str">
        <f>RESUMEN!A8</f>
        <v>PALENA</v>
      </c>
      <c r="B8" s="181">
        <f>RESUMEN!B8</f>
        <v>64982251395.020844</v>
      </c>
      <c r="C8" s="182">
        <f t="shared" si="0"/>
        <v>0.1838153834737164</v>
      </c>
      <c r="D8" s="183">
        <f>RESUMEN!C8</f>
        <v>21363484544</v>
      </c>
      <c r="E8" s="184">
        <f>RESUMEN!D8</f>
        <v>4934059785</v>
      </c>
      <c r="F8" s="185">
        <f>RESUMEN!E8</f>
        <v>16961312089.02084</v>
      </c>
      <c r="G8" s="186">
        <f>RESUMEN!F8</f>
        <v>21895371874.02084</v>
      </c>
      <c r="H8" s="187">
        <f t="shared" si="1"/>
        <v>0.22534715616565207</v>
      </c>
      <c r="I8" s="188">
        <f t="shared" si="2"/>
        <v>0.21691602150898817</v>
      </c>
      <c r="J8" s="164">
        <f>RESUMEN!G8</f>
        <v>21723394977</v>
      </c>
    </row>
    <row r="9" spans="1:10" ht="15">
      <c r="A9" s="189" t="str">
        <f>RESUMEN!A9</f>
        <v>REGIONAL</v>
      </c>
      <c r="B9" s="181">
        <f>RESUMEN!B9</f>
        <v>13759563297</v>
      </c>
      <c r="C9" s="182">
        <f t="shared" si="0"/>
        <v>3.8921695533354908E-2</v>
      </c>
      <c r="D9" s="183">
        <f>RESUMEN!C9</f>
        <v>969523762</v>
      </c>
      <c r="E9" s="184">
        <f>RESUMEN!D9</f>
        <v>417944222</v>
      </c>
      <c r="F9" s="185">
        <f>RESUMEN!E9</f>
        <v>3703742778</v>
      </c>
      <c r="G9" s="186">
        <f>RESUMEN!F9</f>
        <v>4121687000</v>
      </c>
      <c r="H9" s="187">
        <f t="shared" si="1"/>
        <v>0.10140125196309181</v>
      </c>
      <c r="I9" s="188">
        <f t="shared" si="2"/>
        <v>4.0833284362077053E-2</v>
      </c>
      <c r="J9" s="164">
        <f>RESUMEN!G9</f>
        <v>8668352535</v>
      </c>
    </row>
    <row r="10" spans="1:10" ht="15">
      <c r="A10" s="189" t="str">
        <f>RESUMEN!A10</f>
        <v>FOMENTO</v>
      </c>
      <c r="B10" s="181">
        <f>RESUMEN!B10</f>
        <v>21787951533</v>
      </c>
      <c r="C10" s="182">
        <f t="shared" si="0"/>
        <v>6.1631608326393188E-2</v>
      </c>
      <c r="D10" s="183">
        <f>RESUMEN!C10</f>
        <v>6004620196</v>
      </c>
      <c r="E10" s="184">
        <f>RESUMEN!D10</f>
        <v>105507887</v>
      </c>
      <c r="F10" s="185">
        <f>RESUMEN!E10</f>
        <v>5284854113</v>
      </c>
      <c r="G10" s="186">
        <f>RESUMEN!F10</f>
        <v>5390362000</v>
      </c>
      <c r="H10" s="187">
        <f t="shared" si="1"/>
        <v>1.9573432544975643E-2</v>
      </c>
      <c r="I10" s="188">
        <f t="shared" si="2"/>
        <v>5.340196486548697E-2</v>
      </c>
      <c r="J10" s="164">
        <f>RESUMEN!G10</f>
        <v>10392969337</v>
      </c>
    </row>
    <row r="11" spans="1:10" ht="13.5" thickBot="1">
      <c r="A11" s="190" t="s">
        <v>725</v>
      </c>
      <c r="B11" s="191">
        <f>SUM(B5:B10)</f>
        <v>353519113400.60718</v>
      </c>
      <c r="C11" s="192">
        <f>C5+C6+C7+C8+C10+C9</f>
        <v>0.99999999999999978</v>
      </c>
      <c r="D11" s="193">
        <f t="shared" ref="D11:G11" si="3">SUM(D5:D10)</f>
        <v>108620300661</v>
      </c>
      <c r="E11" s="191">
        <f t="shared" si="3"/>
        <v>18846127675</v>
      </c>
      <c r="F11" s="194">
        <f t="shared" si="3"/>
        <v>82093266850.607132</v>
      </c>
      <c r="G11" s="195">
        <f t="shared" si="3"/>
        <v>100939394525.60713</v>
      </c>
      <c r="H11" s="196">
        <f>(E11/G11)</f>
        <v>0.18670735804957658</v>
      </c>
      <c r="I11" s="197">
        <f>SUM(I5:I10)</f>
        <v>0.99999999999999989</v>
      </c>
      <c r="J11" s="262">
        <f>SUM(J5:J10)</f>
        <v>143959418214</v>
      </c>
    </row>
    <row r="12" spans="1:10">
      <c r="B12" s="339" t="s">
        <v>755</v>
      </c>
      <c r="C12" s="339"/>
      <c r="D12" s="339"/>
      <c r="E12" s="339"/>
      <c r="F12" s="339"/>
      <c r="G12" s="339"/>
      <c r="H12" s="339"/>
    </row>
    <row r="13" spans="1:10">
      <c r="B13" s="339"/>
      <c r="C13" s="339"/>
      <c r="D13" s="339"/>
      <c r="E13" s="339"/>
      <c r="F13" s="339"/>
      <c r="G13" s="339"/>
      <c r="H13" s="339"/>
    </row>
    <row r="14" spans="1:10">
      <c r="B14" s="339"/>
      <c r="C14" s="339"/>
      <c r="D14" s="339"/>
      <c r="E14" s="339"/>
      <c r="F14" s="339"/>
      <c r="G14" s="339"/>
      <c r="H14" s="339"/>
    </row>
  </sheetData>
  <mergeCells count="4">
    <mergeCell ref="A1:J1"/>
    <mergeCell ref="B3:C3"/>
    <mergeCell ref="E3:J3"/>
    <mergeCell ref="B12:H14"/>
  </mergeCells>
  <pageMargins left="1.4173228346456694" right="0.23622047244094491" top="0.62992125984251968" bottom="0.23622047244094491" header="0" footer="0"/>
  <pageSetup paperSize="5" scale="95" orientation="landscape" r:id="rId1"/>
  <headerFooter alignWithMargins="0">
    <oddHeader xml:space="preserve">&amp;L                       &amp;D&amp;RGobierno Regional De Los  Lagos
División de Análisis y Control de Gestión 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workbookViewId="0">
      <selection sqref="A1:K1"/>
    </sheetView>
  </sheetViews>
  <sheetFormatPr baseColWidth="10" defaultColWidth="11.42578125" defaultRowHeight="12.75"/>
  <cols>
    <col min="1" max="1" width="15.140625" style="139" customWidth="1"/>
    <col min="2" max="2" width="14.7109375" style="139" bestFit="1" customWidth="1"/>
    <col min="3" max="3" width="7.85546875" style="139" bestFit="1" customWidth="1"/>
    <col min="4" max="4" width="15.85546875" style="139" customWidth="1"/>
    <col min="5" max="5" width="16.42578125" style="139" customWidth="1"/>
    <col min="6" max="6" width="14.7109375" style="139" customWidth="1"/>
    <col min="7" max="7" width="14.7109375" style="139" bestFit="1" customWidth="1"/>
    <col min="8" max="8" width="14.28515625" style="139" bestFit="1" customWidth="1"/>
    <col min="9" max="9" width="14.42578125" style="139" customWidth="1"/>
    <col min="10" max="10" width="15.28515625" style="139" bestFit="1" customWidth="1"/>
    <col min="11" max="11" width="15.42578125" style="139" customWidth="1"/>
    <col min="12" max="12" width="13.7109375" style="139" bestFit="1" customWidth="1"/>
    <col min="13" max="13" width="14.28515625" style="139" bestFit="1" customWidth="1"/>
    <col min="14" max="14" width="11.7109375" style="139" bestFit="1" customWidth="1"/>
    <col min="15" max="239" width="11.42578125" style="139"/>
    <col min="240" max="240" width="2.42578125" style="139" customWidth="1"/>
    <col min="241" max="241" width="2.140625" style="139" bestFit="1" customWidth="1"/>
    <col min="242" max="242" width="0.85546875" style="139" bestFit="1" customWidth="1"/>
    <col min="243" max="243" width="2" style="139" customWidth="1"/>
    <col min="244" max="244" width="2" style="139" bestFit="1" customWidth="1"/>
    <col min="245" max="245" width="1.28515625" style="139" bestFit="1" customWidth="1"/>
    <col min="246" max="246" width="2" style="139" bestFit="1" customWidth="1"/>
    <col min="247" max="247" width="2.140625" style="139" customWidth="1"/>
    <col min="248" max="248" width="1.140625" style="139" customWidth="1"/>
    <col min="249" max="249" width="0" style="139" hidden="1" customWidth="1"/>
    <col min="250" max="250" width="2" style="139" bestFit="1" customWidth="1"/>
    <col min="251" max="251" width="2.140625" style="139" customWidth="1"/>
    <col min="252" max="252" width="2" style="139" customWidth="1"/>
    <col min="253" max="253" width="2.28515625" style="139" customWidth="1"/>
    <col min="254" max="254" width="11.42578125" style="139"/>
    <col min="255" max="255" width="2" style="139" bestFit="1" customWidth="1"/>
    <col min="256" max="495" width="11.42578125" style="139"/>
    <col min="496" max="496" width="2.42578125" style="139" customWidth="1"/>
    <col min="497" max="497" width="2.140625" style="139" bestFit="1" customWidth="1"/>
    <col min="498" max="498" width="0.85546875" style="139" bestFit="1" customWidth="1"/>
    <col min="499" max="499" width="2" style="139" customWidth="1"/>
    <col min="500" max="500" width="2" style="139" bestFit="1" customWidth="1"/>
    <col min="501" max="501" width="1.28515625" style="139" bestFit="1" customWidth="1"/>
    <col min="502" max="502" width="2" style="139" bestFit="1" customWidth="1"/>
    <col min="503" max="503" width="2.140625" style="139" customWidth="1"/>
    <col min="504" max="504" width="1.140625" style="139" customWidth="1"/>
    <col min="505" max="505" width="0" style="139" hidden="1" customWidth="1"/>
    <col min="506" max="506" width="2" style="139" bestFit="1" customWidth="1"/>
    <col min="507" max="507" width="2.140625" style="139" customWidth="1"/>
    <col min="508" max="508" width="2" style="139" customWidth="1"/>
    <col min="509" max="509" width="2.28515625" style="139" customWidth="1"/>
    <col min="510" max="510" width="11.42578125" style="139"/>
    <col min="511" max="511" width="2" style="139" bestFit="1" customWidth="1"/>
    <col min="512" max="751" width="11.42578125" style="139"/>
    <col min="752" max="752" width="2.42578125" style="139" customWidth="1"/>
    <col min="753" max="753" width="2.140625" style="139" bestFit="1" customWidth="1"/>
    <col min="754" max="754" width="0.85546875" style="139" bestFit="1" customWidth="1"/>
    <col min="755" max="755" width="2" style="139" customWidth="1"/>
    <col min="756" max="756" width="2" style="139" bestFit="1" customWidth="1"/>
    <col min="757" max="757" width="1.28515625" style="139" bestFit="1" customWidth="1"/>
    <col min="758" max="758" width="2" style="139" bestFit="1" customWidth="1"/>
    <col min="759" max="759" width="2.140625" style="139" customWidth="1"/>
    <col min="760" max="760" width="1.140625" style="139" customWidth="1"/>
    <col min="761" max="761" width="0" style="139" hidden="1" customWidth="1"/>
    <col min="762" max="762" width="2" style="139" bestFit="1" customWidth="1"/>
    <col min="763" max="763" width="2.140625" style="139" customWidth="1"/>
    <col min="764" max="764" width="2" style="139" customWidth="1"/>
    <col min="765" max="765" width="2.28515625" style="139" customWidth="1"/>
    <col min="766" max="766" width="11.42578125" style="139"/>
    <col min="767" max="767" width="2" style="139" bestFit="1" customWidth="1"/>
    <col min="768" max="1007" width="11.42578125" style="139"/>
    <col min="1008" max="1008" width="2.42578125" style="139" customWidth="1"/>
    <col min="1009" max="1009" width="2.140625" style="139" bestFit="1" customWidth="1"/>
    <col min="1010" max="1010" width="0.85546875" style="139" bestFit="1" customWidth="1"/>
    <col min="1011" max="1011" width="2" style="139" customWidth="1"/>
    <col min="1012" max="1012" width="2" style="139" bestFit="1" customWidth="1"/>
    <col min="1013" max="1013" width="1.28515625" style="139" bestFit="1" customWidth="1"/>
    <col min="1014" max="1014" width="2" style="139" bestFit="1" customWidth="1"/>
    <col min="1015" max="1015" width="2.140625" style="139" customWidth="1"/>
    <col min="1016" max="1016" width="1.140625" style="139" customWidth="1"/>
    <col min="1017" max="1017" width="0" style="139" hidden="1" customWidth="1"/>
    <col min="1018" max="1018" width="2" style="139" bestFit="1" customWidth="1"/>
    <col min="1019" max="1019" width="2.140625" style="139" customWidth="1"/>
    <col min="1020" max="1020" width="2" style="139" customWidth="1"/>
    <col min="1021" max="1021" width="2.28515625" style="139" customWidth="1"/>
    <col min="1022" max="1022" width="11.42578125" style="139"/>
    <col min="1023" max="1023" width="2" style="139" bestFit="1" customWidth="1"/>
    <col min="1024" max="1263" width="11.42578125" style="139"/>
    <col min="1264" max="1264" width="2.42578125" style="139" customWidth="1"/>
    <col min="1265" max="1265" width="2.140625" style="139" bestFit="1" customWidth="1"/>
    <col min="1266" max="1266" width="0.85546875" style="139" bestFit="1" customWidth="1"/>
    <col min="1267" max="1267" width="2" style="139" customWidth="1"/>
    <col min="1268" max="1268" width="2" style="139" bestFit="1" customWidth="1"/>
    <col min="1269" max="1269" width="1.28515625" style="139" bestFit="1" customWidth="1"/>
    <col min="1270" max="1270" width="2" style="139" bestFit="1" customWidth="1"/>
    <col min="1271" max="1271" width="2.140625" style="139" customWidth="1"/>
    <col min="1272" max="1272" width="1.140625" style="139" customWidth="1"/>
    <col min="1273" max="1273" width="0" style="139" hidden="1" customWidth="1"/>
    <col min="1274" max="1274" width="2" style="139" bestFit="1" customWidth="1"/>
    <col min="1275" max="1275" width="2.140625" style="139" customWidth="1"/>
    <col min="1276" max="1276" width="2" style="139" customWidth="1"/>
    <col min="1277" max="1277" width="2.28515625" style="139" customWidth="1"/>
    <col min="1278" max="1278" width="11.42578125" style="139"/>
    <col min="1279" max="1279" width="2" style="139" bestFit="1" customWidth="1"/>
    <col min="1280" max="1519" width="11.42578125" style="139"/>
    <col min="1520" max="1520" width="2.42578125" style="139" customWidth="1"/>
    <col min="1521" max="1521" width="2.140625" style="139" bestFit="1" customWidth="1"/>
    <col min="1522" max="1522" width="0.85546875" style="139" bestFit="1" customWidth="1"/>
    <col min="1523" max="1523" width="2" style="139" customWidth="1"/>
    <col min="1524" max="1524" width="2" style="139" bestFit="1" customWidth="1"/>
    <col min="1525" max="1525" width="1.28515625" style="139" bestFit="1" customWidth="1"/>
    <col min="1526" max="1526" width="2" style="139" bestFit="1" customWidth="1"/>
    <col min="1527" max="1527" width="2.140625" style="139" customWidth="1"/>
    <col min="1528" max="1528" width="1.140625" style="139" customWidth="1"/>
    <col min="1529" max="1529" width="0" style="139" hidden="1" customWidth="1"/>
    <col min="1530" max="1530" width="2" style="139" bestFit="1" customWidth="1"/>
    <col min="1531" max="1531" width="2.140625" style="139" customWidth="1"/>
    <col min="1532" max="1532" width="2" style="139" customWidth="1"/>
    <col min="1533" max="1533" width="2.28515625" style="139" customWidth="1"/>
    <col min="1534" max="1534" width="11.42578125" style="139"/>
    <col min="1535" max="1535" width="2" style="139" bestFit="1" customWidth="1"/>
    <col min="1536" max="1775" width="11.42578125" style="139"/>
    <col min="1776" max="1776" width="2.42578125" style="139" customWidth="1"/>
    <col min="1777" max="1777" width="2.140625" style="139" bestFit="1" customWidth="1"/>
    <col min="1778" max="1778" width="0.85546875" style="139" bestFit="1" customWidth="1"/>
    <col min="1779" max="1779" width="2" style="139" customWidth="1"/>
    <col min="1780" max="1780" width="2" style="139" bestFit="1" customWidth="1"/>
    <col min="1781" max="1781" width="1.28515625" style="139" bestFit="1" customWidth="1"/>
    <col min="1782" max="1782" width="2" style="139" bestFit="1" customWidth="1"/>
    <col min="1783" max="1783" width="2.140625" style="139" customWidth="1"/>
    <col min="1784" max="1784" width="1.140625" style="139" customWidth="1"/>
    <col min="1785" max="1785" width="0" style="139" hidden="1" customWidth="1"/>
    <col min="1786" max="1786" width="2" style="139" bestFit="1" customWidth="1"/>
    <col min="1787" max="1787" width="2.140625" style="139" customWidth="1"/>
    <col min="1788" max="1788" width="2" style="139" customWidth="1"/>
    <col min="1789" max="1789" width="2.28515625" style="139" customWidth="1"/>
    <col min="1790" max="1790" width="11.42578125" style="139"/>
    <col min="1791" max="1791" width="2" style="139" bestFit="1" customWidth="1"/>
    <col min="1792" max="2031" width="11.42578125" style="139"/>
    <col min="2032" max="2032" width="2.42578125" style="139" customWidth="1"/>
    <col min="2033" max="2033" width="2.140625" style="139" bestFit="1" customWidth="1"/>
    <col min="2034" max="2034" width="0.85546875" style="139" bestFit="1" customWidth="1"/>
    <col min="2035" max="2035" width="2" style="139" customWidth="1"/>
    <col min="2036" max="2036" width="2" style="139" bestFit="1" customWidth="1"/>
    <col min="2037" max="2037" width="1.28515625" style="139" bestFit="1" customWidth="1"/>
    <col min="2038" max="2038" width="2" style="139" bestFit="1" customWidth="1"/>
    <col min="2039" max="2039" width="2.140625" style="139" customWidth="1"/>
    <col min="2040" max="2040" width="1.140625" style="139" customWidth="1"/>
    <col min="2041" max="2041" width="0" style="139" hidden="1" customWidth="1"/>
    <col min="2042" max="2042" width="2" style="139" bestFit="1" customWidth="1"/>
    <col min="2043" max="2043" width="2.140625" style="139" customWidth="1"/>
    <col min="2044" max="2044" width="2" style="139" customWidth="1"/>
    <col min="2045" max="2045" width="2.28515625" style="139" customWidth="1"/>
    <col min="2046" max="2046" width="11.42578125" style="139"/>
    <col min="2047" max="2047" width="2" style="139" bestFit="1" customWidth="1"/>
    <col min="2048" max="2287" width="11.42578125" style="139"/>
    <col min="2288" max="2288" width="2.42578125" style="139" customWidth="1"/>
    <col min="2289" max="2289" width="2.140625" style="139" bestFit="1" customWidth="1"/>
    <col min="2290" max="2290" width="0.85546875" style="139" bestFit="1" customWidth="1"/>
    <col min="2291" max="2291" width="2" style="139" customWidth="1"/>
    <col min="2292" max="2292" width="2" style="139" bestFit="1" customWidth="1"/>
    <col min="2293" max="2293" width="1.28515625" style="139" bestFit="1" customWidth="1"/>
    <col min="2294" max="2294" width="2" style="139" bestFit="1" customWidth="1"/>
    <col min="2295" max="2295" width="2.140625" style="139" customWidth="1"/>
    <col min="2296" max="2296" width="1.140625" style="139" customWidth="1"/>
    <col min="2297" max="2297" width="0" style="139" hidden="1" customWidth="1"/>
    <col min="2298" max="2298" width="2" style="139" bestFit="1" customWidth="1"/>
    <col min="2299" max="2299" width="2.140625" style="139" customWidth="1"/>
    <col min="2300" max="2300" width="2" style="139" customWidth="1"/>
    <col min="2301" max="2301" width="2.28515625" style="139" customWidth="1"/>
    <col min="2302" max="2302" width="11.42578125" style="139"/>
    <col min="2303" max="2303" width="2" style="139" bestFit="1" customWidth="1"/>
    <col min="2304" max="2543" width="11.42578125" style="139"/>
    <col min="2544" max="2544" width="2.42578125" style="139" customWidth="1"/>
    <col min="2545" max="2545" width="2.140625" style="139" bestFit="1" customWidth="1"/>
    <col min="2546" max="2546" width="0.85546875" style="139" bestFit="1" customWidth="1"/>
    <col min="2547" max="2547" width="2" style="139" customWidth="1"/>
    <col min="2548" max="2548" width="2" style="139" bestFit="1" customWidth="1"/>
    <col min="2549" max="2549" width="1.28515625" style="139" bestFit="1" customWidth="1"/>
    <col min="2550" max="2550" width="2" style="139" bestFit="1" customWidth="1"/>
    <col min="2551" max="2551" width="2.140625" style="139" customWidth="1"/>
    <col min="2552" max="2552" width="1.140625" style="139" customWidth="1"/>
    <col min="2553" max="2553" width="0" style="139" hidden="1" customWidth="1"/>
    <col min="2554" max="2554" width="2" style="139" bestFit="1" customWidth="1"/>
    <col min="2555" max="2555" width="2.140625" style="139" customWidth="1"/>
    <col min="2556" max="2556" width="2" style="139" customWidth="1"/>
    <col min="2557" max="2557" width="2.28515625" style="139" customWidth="1"/>
    <col min="2558" max="2558" width="11.42578125" style="139"/>
    <col min="2559" max="2559" width="2" style="139" bestFit="1" customWidth="1"/>
    <col min="2560" max="2799" width="11.42578125" style="139"/>
    <col min="2800" max="2800" width="2.42578125" style="139" customWidth="1"/>
    <col min="2801" max="2801" width="2.140625" style="139" bestFit="1" customWidth="1"/>
    <col min="2802" max="2802" width="0.85546875" style="139" bestFit="1" customWidth="1"/>
    <col min="2803" max="2803" width="2" style="139" customWidth="1"/>
    <col min="2804" max="2804" width="2" style="139" bestFit="1" customWidth="1"/>
    <col min="2805" max="2805" width="1.28515625" style="139" bestFit="1" customWidth="1"/>
    <col min="2806" max="2806" width="2" style="139" bestFit="1" customWidth="1"/>
    <col min="2807" max="2807" width="2.140625" style="139" customWidth="1"/>
    <col min="2808" max="2808" width="1.140625" style="139" customWidth="1"/>
    <col min="2809" max="2809" width="0" style="139" hidden="1" customWidth="1"/>
    <col min="2810" max="2810" width="2" style="139" bestFit="1" customWidth="1"/>
    <col min="2811" max="2811" width="2.140625" style="139" customWidth="1"/>
    <col min="2812" max="2812" width="2" style="139" customWidth="1"/>
    <col min="2813" max="2813" width="2.28515625" style="139" customWidth="1"/>
    <col min="2814" max="2814" width="11.42578125" style="139"/>
    <col min="2815" max="2815" width="2" style="139" bestFit="1" customWidth="1"/>
    <col min="2816" max="3055" width="11.42578125" style="139"/>
    <col min="3056" max="3056" width="2.42578125" style="139" customWidth="1"/>
    <col min="3057" max="3057" width="2.140625" style="139" bestFit="1" customWidth="1"/>
    <col min="3058" max="3058" width="0.85546875" style="139" bestFit="1" customWidth="1"/>
    <col min="3059" max="3059" width="2" style="139" customWidth="1"/>
    <col min="3060" max="3060" width="2" style="139" bestFit="1" customWidth="1"/>
    <col min="3061" max="3061" width="1.28515625" style="139" bestFit="1" customWidth="1"/>
    <col min="3062" max="3062" width="2" style="139" bestFit="1" customWidth="1"/>
    <col min="3063" max="3063" width="2.140625" style="139" customWidth="1"/>
    <col min="3064" max="3064" width="1.140625" style="139" customWidth="1"/>
    <col min="3065" max="3065" width="0" style="139" hidden="1" customWidth="1"/>
    <col min="3066" max="3066" width="2" style="139" bestFit="1" customWidth="1"/>
    <col min="3067" max="3067" width="2.140625" style="139" customWidth="1"/>
    <col min="3068" max="3068" width="2" style="139" customWidth="1"/>
    <col min="3069" max="3069" width="2.28515625" style="139" customWidth="1"/>
    <col min="3070" max="3070" width="11.42578125" style="139"/>
    <col min="3071" max="3071" width="2" style="139" bestFit="1" customWidth="1"/>
    <col min="3072" max="3311" width="11.42578125" style="139"/>
    <col min="3312" max="3312" width="2.42578125" style="139" customWidth="1"/>
    <col min="3313" max="3313" width="2.140625" style="139" bestFit="1" customWidth="1"/>
    <col min="3314" max="3314" width="0.85546875" style="139" bestFit="1" customWidth="1"/>
    <col min="3315" max="3315" width="2" style="139" customWidth="1"/>
    <col min="3316" max="3316" width="2" style="139" bestFit="1" customWidth="1"/>
    <col min="3317" max="3317" width="1.28515625" style="139" bestFit="1" customWidth="1"/>
    <col min="3318" max="3318" width="2" style="139" bestFit="1" customWidth="1"/>
    <col min="3319" max="3319" width="2.140625" style="139" customWidth="1"/>
    <col min="3320" max="3320" width="1.140625" style="139" customWidth="1"/>
    <col min="3321" max="3321" width="0" style="139" hidden="1" customWidth="1"/>
    <col min="3322" max="3322" width="2" style="139" bestFit="1" customWidth="1"/>
    <col min="3323" max="3323" width="2.140625" style="139" customWidth="1"/>
    <col min="3324" max="3324" width="2" style="139" customWidth="1"/>
    <col min="3325" max="3325" width="2.28515625" style="139" customWidth="1"/>
    <col min="3326" max="3326" width="11.42578125" style="139"/>
    <col min="3327" max="3327" width="2" style="139" bestFit="1" customWidth="1"/>
    <col min="3328" max="3567" width="11.42578125" style="139"/>
    <col min="3568" max="3568" width="2.42578125" style="139" customWidth="1"/>
    <col min="3569" max="3569" width="2.140625" style="139" bestFit="1" customWidth="1"/>
    <col min="3570" max="3570" width="0.85546875" style="139" bestFit="1" customWidth="1"/>
    <col min="3571" max="3571" width="2" style="139" customWidth="1"/>
    <col min="3572" max="3572" width="2" style="139" bestFit="1" customWidth="1"/>
    <col min="3573" max="3573" width="1.28515625" style="139" bestFit="1" customWidth="1"/>
    <col min="3574" max="3574" width="2" style="139" bestFit="1" customWidth="1"/>
    <col min="3575" max="3575" width="2.140625" style="139" customWidth="1"/>
    <col min="3576" max="3576" width="1.140625" style="139" customWidth="1"/>
    <col min="3577" max="3577" width="0" style="139" hidden="1" customWidth="1"/>
    <col min="3578" max="3578" width="2" style="139" bestFit="1" customWidth="1"/>
    <col min="3579" max="3579" width="2.140625" style="139" customWidth="1"/>
    <col min="3580" max="3580" width="2" style="139" customWidth="1"/>
    <col min="3581" max="3581" width="2.28515625" style="139" customWidth="1"/>
    <col min="3582" max="3582" width="11.42578125" style="139"/>
    <col min="3583" max="3583" width="2" style="139" bestFit="1" customWidth="1"/>
    <col min="3584" max="3823" width="11.42578125" style="139"/>
    <col min="3824" max="3824" width="2.42578125" style="139" customWidth="1"/>
    <col min="3825" max="3825" width="2.140625" style="139" bestFit="1" customWidth="1"/>
    <col min="3826" max="3826" width="0.85546875" style="139" bestFit="1" customWidth="1"/>
    <col min="3827" max="3827" width="2" style="139" customWidth="1"/>
    <col min="3828" max="3828" width="2" style="139" bestFit="1" customWidth="1"/>
    <col min="3829" max="3829" width="1.28515625" style="139" bestFit="1" customWidth="1"/>
    <col min="3830" max="3830" width="2" style="139" bestFit="1" customWidth="1"/>
    <col min="3831" max="3831" width="2.140625" style="139" customWidth="1"/>
    <col min="3832" max="3832" width="1.140625" style="139" customWidth="1"/>
    <col min="3833" max="3833" width="0" style="139" hidden="1" customWidth="1"/>
    <col min="3834" max="3834" width="2" style="139" bestFit="1" customWidth="1"/>
    <col min="3835" max="3835" width="2.140625" style="139" customWidth="1"/>
    <col min="3836" max="3836" width="2" style="139" customWidth="1"/>
    <col min="3837" max="3837" width="2.28515625" style="139" customWidth="1"/>
    <col min="3838" max="3838" width="11.42578125" style="139"/>
    <col min="3839" max="3839" width="2" style="139" bestFit="1" customWidth="1"/>
    <col min="3840" max="4079" width="11.42578125" style="139"/>
    <col min="4080" max="4080" width="2.42578125" style="139" customWidth="1"/>
    <col min="4081" max="4081" width="2.140625" style="139" bestFit="1" customWidth="1"/>
    <col min="4082" max="4082" width="0.85546875" style="139" bestFit="1" customWidth="1"/>
    <col min="4083" max="4083" width="2" style="139" customWidth="1"/>
    <col min="4084" max="4084" width="2" style="139" bestFit="1" customWidth="1"/>
    <col min="4085" max="4085" width="1.28515625" style="139" bestFit="1" customWidth="1"/>
    <col min="4086" max="4086" width="2" style="139" bestFit="1" customWidth="1"/>
    <col min="4087" max="4087" width="2.140625" style="139" customWidth="1"/>
    <col min="4088" max="4088" width="1.140625" style="139" customWidth="1"/>
    <col min="4089" max="4089" width="0" style="139" hidden="1" customWidth="1"/>
    <col min="4090" max="4090" width="2" style="139" bestFit="1" customWidth="1"/>
    <col min="4091" max="4091" width="2.140625" style="139" customWidth="1"/>
    <col min="4092" max="4092" width="2" style="139" customWidth="1"/>
    <col min="4093" max="4093" width="2.28515625" style="139" customWidth="1"/>
    <col min="4094" max="4094" width="11.42578125" style="139"/>
    <col min="4095" max="4095" width="2" style="139" bestFit="1" customWidth="1"/>
    <col min="4096" max="4335" width="11.42578125" style="139"/>
    <col min="4336" max="4336" width="2.42578125" style="139" customWidth="1"/>
    <col min="4337" max="4337" width="2.140625" style="139" bestFit="1" customWidth="1"/>
    <col min="4338" max="4338" width="0.85546875" style="139" bestFit="1" customWidth="1"/>
    <col min="4339" max="4339" width="2" style="139" customWidth="1"/>
    <col min="4340" max="4340" width="2" style="139" bestFit="1" customWidth="1"/>
    <col min="4341" max="4341" width="1.28515625" style="139" bestFit="1" customWidth="1"/>
    <col min="4342" max="4342" width="2" style="139" bestFit="1" customWidth="1"/>
    <col min="4343" max="4343" width="2.140625" style="139" customWidth="1"/>
    <col min="4344" max="4344" width="1.140625" style="139" customWidth="1"/>
    <col min="4345" max="4345" width="0" style="139" hidden="1" customWidth="1"/>
    <col min="4346" max="4346" width="2" style="139" bestFit="1" customWidth="1"/>
    <col min="4347" max="4347" width="2.140625" style="139" customWidth="1"/>
    <col min="4348" max="4348" width="2" style="139" customWidth="1"/>
    <col min="4349" max="4349" width="2.28515625" style="139" customWidth="1"/>
    <col min="4350" max="4350" width="11.42578125" style="139"/>
    <col min="4351" max="4351" width="2" style="139" bestFit="1" customWidth="1"/>
    <col min="4352" max="4591" width="11.42578125" style="139"/>
    <col min="4592" max="4592" width="2.42578125" style="139" customWidth="1"/>
    <col min="4593" max="4593" width="2.140625" style="139" bestFit="1" customWidth="1"/>
    <col min="4594" max="4594" width="0.85546875" style="139" bestFit="1" customWidth="1"/>
    <col min="4595" max="4595" width="2" style="139" customWidth="1"/>
    <col min="4596" max="4596" width="2" style="139" bestFit="1" customWidth="1"/>
    <col min="4597" max="4597" width="1.28515625" style="139" bestFit="1" customWidth="1"/>
    <col min="4598" max="4598" width="2" style="139" bestFit="1" customWidth="1"/>
    <col min="4599" max="4599" width="2.140625" style="139" customWidth="1"/>
    <col min="4600" max="4600" width="1.140625" style="139" customWidth="1"/>
    <col min="4601" max="4601" width="0" style="139" hidden="1" customWidth="1"/>
    <col min="4602" max="4602" width="2" style="139" bestFit="1" customWidth="1"/>
    <col min="4603" max="4603" width="2.140625" style="139" customWidth="1"/>
    <col min="4604" max="4604" width="2" style="139" customWidth="1"/>
    <col min="4605" max="4605" width="2.28515625" style="139" customWidth="1"/>
    <col min="4606" max="4606" width="11.42578125" style="139"/>
    <col min="4607" max="4607" width="2" style="139" bestFit="1" customWidth="1"/>
    <col min="4608" max="4847" width="11.42578125" style="139"/>
    <col min="4848" max="4848" width="2.42578125" style="139" customWidth="1"/>
    <col min="4849" max="4849" width="2.140625" style="139" bestFit="1" customWidth="1"/>
    <col min="4850" max="4850" width="0.85546875" style="139" bestFit="1" customWidth="1"/>
    <col min="4851" max="4851" width="2" style="139" customWidth="1"/>
    <col min="4852" max="4852" width="2" style="139" bestFit="1" customWidth="1"/>
    <col min="4853" max="4853" width="1.28515625" style="139" bestFit="1" customWidth="1"/>
    <col min="4854" max="4854" width="2" style="139" bestFit="1" customWidth="1"/>
    <col min="4855" max="4855" width="2.140625" style="139" customWidth="1"/>
    <col min="4856" max="4856" width="1.140625" style="139" customWidth="1"/>
    <col min="4857" max="4857" width="0" style="139" hidden="1" customWidth="1"/>
    <col min="4858" max="4858" width="2" style="139" bestFit="1" customWidth="1"/>
    <col min="4859" max="4859" width="2.140625" style="139" customWidth="1"/>
    <col min="4860" max="4860" width="2" style="139" customWidth="1"/>
    <col min="4861" max="4861" width="2.28515625" style="139" customWidth="1"/>
    <col min="4862" max="4862" width="11.42578125" style="139"/>
    <col min="4863" max="4863" width="2" style="139" bestFit="1" customWidth="1"/>
    <col min="4864" max="5103" width="11.42578125" style="139"/>
    <col min="5104" max="5104" width="2.42578125" style="139" customWidth="1"/>
    <col min="5105" max="5105" width="2.140625" style="139" bestFit="1" customWidth="1"/>
    <col min="5106" max="5106" width="0.85546875" style="139" bestFit="1" customWidth="1"/>
    <col min="5107" max="5107" width="2" style="139" customWidth="1"/>
    <col min="5108" max="5108" width="2" style="139" bestFit="1" customWidth="1"/>
    <col min="5109" max="5109" width="1.28515625" style="139" bestFit="1" customWidth="1"/>
    <col min="5110" max="5110" width="2" style="139" bestFit="1" customWidth="1"/>
    <col min="5111" max="5111" width="2.140625" style="139" customWidth="1"/>
    <col min="5112" max="5112" width="1.140625" style="139" customWidth="1"/>
    <col min="5113" max="5113" width="0" style="139" hidden="1" customWidth="1"/>
    <col min="5114" max="5114" width="2" style="139" bestFit="1" customWidth="1"/>
    <col min="5115" max="5115" width="2.140625" style="139" customWidth="1"/>
    <col min="5116" max="5116" width="2" style="139" customWidth="1"/>
    <col min="5117" max="5117" width="2.28515625" style="139" customWidth="1"/>
    <col min="5118" max="5118" width="11.42578125" style="139"/>
    <col min="5119" max="5119" width="2" style="139" bestFit="1" customWidth="1"/>
    <col min="5120" max="5359" width="11.42578125" style="139"/>
    <col min="5360" max="5360" width="2.42578125" style="139" customWidth="1"/>
    <col min="5361" max="5361" width="2.140625" style="139" bestFit="1" customWidth="1"/>
    <col min="5362" max="5362" width="0.85546875" style="139" bestFit="1" customWidth="1"/>
    <col min="5363" max="5363" width="2" style="139" customWidth="1"/>
    <col min="5364" max="5364" width="2" style="139" bestFit="1" customWidth="1"/>
    <col min="5365" max="5365" width="1.28515625" style="139" bestFit="1" customWidth="1"/>
    <col min="5366" max="5366" width="2" style="139" bestFit="1" customWidth="1"/>
    <col min="5367" max="5367" width="2.140625" style="139" customWidth="1"/>
    <col min="5368" max="5368" width="1.140625" style="139" customWidth="1"/>
    <col min="5369" max="5369" width="0" style="139" hidden="1" customWidth="1"/>
    <col min="5370" max="5370" width="2" style="139" bestFit="1" customWidth="1"/>
    <col min="5371" max="5371" width="2.140625" style="139" customWidth="1"/>
    <col min="5372" max="5372" width="2" style="139" customWidth="1"/>
    <col min="5373" max="5373" width="2.28515625" style="139" customWidth="1"/>
    <col min="5374" max="5374" width="11.42578125" style="139"/>
    <col min="5375" max="5375" width="2" style="139" bestFit="1" customWidth="1"/>
    <col min="5376" max="5615" width="11.42578125" style="139"/>
    <col min="5616" max="5616" width="2.42578125" style="139" customWidth="1"/>
    <col min="5617" max="5617" width="2.140625" style="139" bestFit="1" customWidth="1"/>
    <col min="5618" max="5618" width="0.85546875" style="139" bestFit="1" customWidth="1"/>
    <col min="5619" max="5619" width="2" style="139" customWidth="1"/>
    <col min="5620" max="5620" width="2" style="139" bestFit="1" customWidth="1"/>
    <col min="5621" max="5621" width="1.28515625" style="139" bestFit="1" customWidth="1"/>
    <col min="5622" max="5622" width="2" style="139" bestFit="1" customWidth="1"/>
    <col min="5623" max="5623" width="2.140625" style="139" customWidth="1"/>
    <col min="5624" max="5624" width="1.140625" style="139" customWidth="1"/>
    <col min="5625" max="5625" width="0" style="139" hidden="1" customWidth="1"/>
    <col min="5626" max="5626" width="2" style="139" bestFit="1" customWidth="1"/>
    <col min="5627" max="5627" width="2.140625" style="139" customWidth="1"/>
    <col min="5628" max="5628" width="2" style="139" customWidth="1"/>
    <col min="5629" max="5629" width="2.28515625" style="139" customWidth="1"/>
    <col min="5630" max="5630" width="11.42578125" style="139"/>
    <col min="5631" max="5631" width="2" style="139" bestFit="1" customWidth="1"/>
    <col min="5632" max="5871" width="11.42578125" style="139"/>
    <col min="5872" max="5872" width="2.42578125" style="139" customWidth="1"/>
    <col min="5873" max="5873" width="2.140625" style="139" bestFit="1" customWidth="1"/>
    <col min="5874" max="5874" width="0.85546875" style="139" bestFit="1" customWidth="1"/>
    <col min="5875" max="5875" width="2" style="139" customWidth="1"/>
    <col min="5876" max="5876" width="2" style="139" bestFit="1" customWidth="1"/>
    <col min="5877" max="5877" width="1.28515625" style="139" bestFit="1" customWidth="1"/>
    <col min="5878" max="5878" width="2" style="139" bestFit="1" customWidth="1"/>
    <col min="5879" max="5879" width="2.140625" style="139" customWidth="1"/>
    <col min="5880" max="5880" width="1.140625" style="139" customWidth="1"/>
    <col min="5881" max="5881" width="0" style="139" hidden="1" customWidth="1"/>
    <col min="5882" max="5882" width="2" style="139" bestFit="1" customWidth="1"/>
    <col min="5883" max="5883" width="2.140625" style="139" customWidth="1"/>
    <col min="5884" max="5884" width="2" style="139" customWidth="1"/>
    <col min="5885" max="5885" width="2.28515625" style="139" customWidth="1"/>
    <col min="5886" max="5886" width="11.42578125" style="139"/>
    <col min="5887" max="5887" width="2" style="139" bestFit="1" customWidth="1"/>
    <col min="5888" max="6127" width="11.42578125" style="139"/>
    <col min="6128" max="6128" width="2.42578125" style="139" customWidth="1"/>
    <col min="6129" max="6129" width="2.140625" style="139" bestFit="1" customWidth="1"/>
    <col min="6130" max="6130" width="0.85546875" style="139" bestFit="1" customWidth="1"/>
    <col min="6131" max="6131" width="2" style="139" customWidth="1"/>
    <col min="6132" max="6132" width="2" style="139" bestFit="1" customWidth="1"/>
    <col min="6133" max="6133" width="1.28515625" style="139" bestFit="1" customWidth="1"/>
    <col min="6134" max="6134" width="2" style="139" bestFit="1" customWidth="1"/>
    <col min="6135" max="6135" width="2.140625" style="139" customWidth="1"/>
    <col min="6136" max="6136" width="1.140625" style="139" customWidth="1"/>
    <col min="6137" max="6137" width="0" style="139" hidden="1" customWidth="1"/>
    <col min="6138" max="6138" width="2" style="139" bestFit="1" customWidth="1"/>
    <col min="6139" max="6139" width="2.140625" style="139" customWidth="1"/>
    <col min="6140" max="6140" width="2" style="139" customWidth="1"/>
    <col min="6141" max="6141" width="2.28515625" style="139" customWidth="1"/>
    <col min="6142" max="6142" width="11.42578125" style="139"/>
    <col min="6143" max="6143" width="2" style="139" bestFit="1" customWidth="1"/>
    <col min="6144" max="6383" width="11.42578125" style="139"/>
    <col min="6384" max="6384" width="2.42578125" style="139" customWidth="1"/>
    <col min="6385" max="6385" width="2.140625" style="139" bestFit="1" customWidth="1"/>
    <col min="6386" max="6386" width="0.85546875" style="139" bestFit="1" customWidth="1"/>
    <col min="6387" max="6387" width="2" style="139" customWidth="1"/>
    <col min="6388" max="6388" width="2" style="139" bestFit="1" customWidth="1"/>
    <col min="6389" max="6389" width="1.28515625" style="139" bestFit="1" customWidth="1"/>
    <col min="6390" max="6390" width="2" style="139" bestFit="1" customWidth="1"/>
    <col min="6391" max="6391" width="2.140625" style="139" customWidth="1"/>
    <col min="6392" max="6392" width="1.140625" style="139" customWidth="1"/>
    <col min="6393" max="6393" width="0" style="139" hidden="1" customWidth="1"/>
    <col min="6394" max="6394" width="2" style="139" bestFit="1" customWidth="1"/>
    <col min="6395" max="6395" width="2.140625" style="139" customWidth="1"/>
    <col min="6396" max="6396" width="2" style="139" customWidth="1"/>
    <col min="6397" max="6397" width="2.28515625" style="139" customWidth="1"/>
    <col min="6398" max="6398" width="11.42578125" style="139"/>
    <col min="6399" max="6399" width="2" style="139" bestFit="1" customWidth="1"/>
    <col min="6400" max="6639" width="11.42578125" style="139"/>
    <col min="6640" max="6640" width="2.42578125" style="139" customWidth="1"/>
    <col min="6641" max="6641" width="2.140625" style="139" bestFit="1" customWidth="1"/>
    <col min="6642" max="6642" width="0.85546875" style="139" bestFit="1" customWidth="1"/>
    <col min="6643" max="6643" width="2" style="139" customWidth="1"/>
    <col min="6644" max="6644" width="2" style="139" bestFit="1" customWidth="1"/>
    <col min="6645" max="6645" width="1.28515625" style="139" bestFit="1" customWidth="1"/>
    <col min="6646" max="6646" width="2" style="139" bestFit="1" customWidth="1"/>
    <col min="6647" max="6647" width="2.140625" style="139" customWidth="1"/>
    <col min="6648" max="6648" width="1.140625" style="139" customWidth="1"/>
    <col min="6649" max="6649" width="0" style="139" hidden="1" customWidth="1"/>
    <col min="6650" max="6650" width="2" style="139" bestFit="1" customWidth="1"/>
    <col min="6651" max="6651" width="2.140625" style="139" customWidth="1"/>
    <col min="6652" max="6652" width="2" style="139" customWidth="1"/>
    <col min="6653" max="6653" width="2.28515625" style="139" customWidth="1"/>
    <col min="6654" max="6654" width="11.42578125" style="139"/>
    <col min="6655" max="6655" width="2" style="139" bestFit="1" customWidth="1"/>
    <col min="6656" max="6895" width="11.42578125" style="139"/>
    <col min="6896" max="6896" width="2.42578125" style="139" customWidth="1"/>
    <col min="6897" max="6897" width="2.140625" style="139" bestFit="1" customWidth="1"/>
    <col min="6898" max="6898" width="0.85546875" style="139" bestFit="1" customWidth="1"/>
    <col min="6899" max="6899" width="2" style="139" customWidth="1"/>
    <col min="6900" max="6900" width="2" style="139" bestFit="1" customWidth="1"/>
    <col min="6901" max="6901" width="1.28515625" style="139" bestFit="1" customWidth="1"/>
    <col min="6902" max="6902" width="2" style="139" bestFit="1" customWidth="1"/>
    <col min="6903" max="6903" width="2.140625" style="139" customWidth="1"/>
    <col min="6904" max="6904" width="1.140625" style="139" customWidth="1"/>
    <col min="6905" max="6905" width="0" style="139" hidden="1" customWidth="1"/>
    <col min="6906" max="6906" width="2" style="139" bestFit="1" customWidth="1"/>
    <col min="6907" max="6907" width="2.140625" style="139" customWidth="1"/>
    <col min="6908" max="6908" width="2" style="139" customWidth="1"/>
    <col min="6909" max="6909" width="2.28515625" style="139" customWidth="1"/>
    <col min="6910" max="6910" width="11.42578125" style="139"/>
    <col min="6911" max="6911" width="2" style="139" bestFit="1" customWidth="1"/>
    <col min="6912" max="7151" width="11.42578125" style="139"/>
    <col min="7152" max="7152" width="2.42578125" style="139" customWidth="1"/>
    <col min="7153" max="7153" width="2.140625" style="139" bestFit="1" customWidth="1"/>
    <col min="7154" max="7154" width="0.85546875" style="139" bestFit="1" customWidth="1"/>
    <col min="7155" max="7155" width="2" style="139" customWidth="1"/>
    <col min="7156" max="7156" width="2" style="139" bestFit="1" customWidth="1"/>
    <col min="7157" max="7157" width="1.28515625" style="139" bestFit="1" customWidth="1"/>
    <col min="7158" max="7158" width="2" style="139" bestFit="1" customWidth="1"/>
    <col min="7159" max="7159" width="2.140625" style="139" customWidth="1"/>
    <col min="7160" max="7160" width="1.140625" style="139" customWidth="1"/>
    <col min="7161" max="7161" width="0" style="139" hidden="1" customWidth="1"/>
    <col min="7162" max="7162" width="2" style="139" bestFit="1" customWidth="1"/>
    <col min="7163" max="7163" width="2.140625" style="139" customWidth="1"/>
    <col min="7164" max="7164" width="2" style="139" customWidth="1"/>
    <col min="7165" max="7165" width="2.28515625" style="139" customWidth="1"/>
    <col min="7166" max="7166" width="11.42578125" style="139"/>
    <col min="7167" max="7167" width="2" style="139" bestFit="1" customWidth="1"/>
    <col min="7168" max="7407" width="11.42578125" style="139"/>
    <col min="7408" max="7408" width="2.42578125" style="139" customWidth="1"/>
    <col min="7409" max="7409" width="2.140625" style="139" bestFit="1" customWidth="1"/>
    <col min="7410" max="7410" width="0.85546875" style="139" bestFit="1" customWidth="1"/>
    <col min="7411" max="7411" width="2" style="139" customWidth="1"/>
    <col min="7412" max="7412" width="2" style="139" bestFit="1" customWidth="1"/>
    <col min="7413" max="7413" width="1.28515625" style="139" bestFit="1" customWidth="1"/>
    <col min="7414" max="7414" width="2" style="139" bestFit="1" customWidth="1"/>
    <col min="7415" max="7415" width="2.140625" style="139" customWidth="1"/>
    <col min="7416" max="7416" width="1.140625" style="139" customWidth="1"/>
    <col min="7417" max="7417" width="0" style="139" hidden="1" customWidth="1"/>
    <col min="7418" max="7418" width="2" style="139" bestFit="1" customWidth="1"/>
    <col min="7419" max="7419" width="2.140625" style="139" customWidth="1"/>
    <col min="7420" max="7420" width="2" style="139" customWidth="1"/>
    <col min="7421" max="7421" width="2.28515625" style="139" customWidth="1"/>
    <col min="7422" max="7422" width="11.42578125" style="139"/>
    <col min="7423" max="7423" width="2" style="139" bestFit="1" customWidth="1"/>
    <col min="7424" max="7663" width="11.42578125" style="139"/>
    <col min="7664" max="7664" width="2.42578125" style="139" customWidth="1"/>
    <col min="7665" max="7665" width="2.140625" style="139" bestFit="1" customWidth="1"/>
    <col min="7666" max="7666" width="0.85546875" style="139" bestFit="1" customWidth="1"/>
    <col min="7667" max="7667" width="2" style="139" customWidth="1"/>
    <col min="7668" max="7668" width="2" style="139" bestFit="1" customWidth="1"/>
    <col min="7669" max="7669" width="1.28515625" style="139" bestFit="1" customWidth="1"/>
    <col min="7670" max="7670" width="2" style="139" bestFit="1" customWidth="1"/>
    <col min="7671" max="7671" width="2.140625" style="139" customWidth="1"/>
    <col min="7672" max="7672" width="1.140625" style="139" customWidth="1"/>
    <col min="7673" max="7673" width="0" style="139" hidden="1" customWidth="1"/>
    <col min="7674" max="7674" width="2" style="139" bestFit="1" customWidth="1"/>
    <col min="7675" max="7675" width="2.140625" style="139" customWidth="1"/>
    <col min="7676" max="7676" width="2" style="139" customWidth="1"/>
    <col min="7677" max="7677" width="2.28515625" style="139" customWidth="1"/>
    <col min="7678" max="7678" width="11.42578125" style="139"/>
    <col min="7679" max="7679" width="2" style="139" bestFit="1" customWidth="1"/>
    <col min="7680" max="7919" width="11.42578125" style="139"/>
    <col min="7920" max="7920" width="2.42578125" style="139" customWidth="1"/>
    <col min="7921" max="7921" width="2.140625" style="139" bestFit="1" customWidth="1"/>
    <col min="7922" max="7922" width="0.85546875" style="139" bestFit="1" customWidth="1"/>
    <col min="7923" max="7923" width="2" style="139" customWidth="1"/>
    <col min="7924" max="7924" width="2" style="139" bestFit="1" customWidth="1"/>
    <col min="7925" max="7925" width="1.28515625" style="139" bestFit="1" customWidth="1"/>
    <col min="7926" max="7926" width="2" style="139" bestFit="1" customWidth="1"/>
    <col min="7927" max="7927" width="2.140625" style="139" customWidth="1"/>
    <col min="7928" max="7928" width="1.140625" style="139" customWidth="1"/>
    <col min="7929" max="7929" width="0" style="139" hidden="1" customWidth="1"/>
    <col min="7930" max="7930" width="2" style="139" bestFit="1" customWidth="1"/>
    <col min="7931" max="7931" width="2.140625" style="139" customWidth="1"/>
    <col min="7932" max="7932" width="2" style="139" customWidth="1"/>
    <col min="7933" max="7933" width="2.28515625" style="139" customWidth="1"/>
    <col min="7934" max="7934" width="11.42578125" style="139"/>
    <col min="7935" max="7935" width="2" style="139" bestFit="1" customWidth="1"/>
    <col min="7936" max="8175" width="11.42578125" style="139"/>
    <col min="8176" max="8176" width="2.42578125" style="139" customWidth="1"/>
    <col min="8177" max="8177" width="2.140625" style="139" bestFit="1" customWidth="1"/>
    <col min="8178" max="8178" width="0.85546875" style="139" bestFit="1" customWidth="1"/>
    <col min="8179" max="8179" width="2" style="139" customWidth="1"/>
    <col min="8180" max="8180" width="2" style="139" bestFit="1" customWidth="1"/>
    <col min="8181" max="8181" width="1.28515625" style="139" bestFit="1" customWidth="1"/>
    <col min="8182" max="8182" width="2" style="139" bestFit="1" customWidth="1"/>
    <col min="8183" max="8183" width="2.140625" style="139" customWidth="1"/>
    <col min="8184" max="8184" width="1.140625" style="139" customWidth="1"/>
    <col min="8185" max="8185" width="0" style="139" hidden="1" customWidth="1"/>
    <col min="8186" max="8186" width="2" style="139" bestFit="1" customWidth="1"/>
    <col min="8187" max="8187" width="2.140625" style="139" customWidth="1"/>
    <col min="8188" max="8188" width="2" style="139" customWidth="1"/>
    <col min="8189" max="8189" width="2.28515625" style="139" customWidth="1"/>
    <col min="8190" max="8190" width="11.42578125" style="139"/>
    <col min="8191" max="8191" width="2" style="139" bestFit="1" customWidth="1"/>
    <col min="8192" max="8431" width="11.42578125" style="139"/>
    <col min="8432" max="8432" width="2.42578125" style="139" customWidth="1"/>
    <col min="8433" max="8433" width="2.140625" style="139" bestFit="1" customWidth="1"/>
    <col min="8434" max="8434" width="0.85546875" style="139" bestFit="1" customWidth="1"/>
    <col min="8435" max="8435" width="2" style="139" customWidth="1"/>
    <col min="8436" max="8436" width="2" style="139" bestFit="1" customWidth="1"/>
    <col min="8437" max="8437" width="1.28515625" style="139" bestFit="1" customWidth="1"/>
    <col min="8438" max="8438" width="2" style="139" bestFit="1" customWidth="1"/>
    <col min="8439" max="8439" width="2.140625" style="139" customWidth="1"/>
    <col min="8440" max="8440" width="1.140625" style="139" customWidth="1"/>
    <col min="8441" max="8441" width="0" style="139" hidden="1" customWidth="1"/>
    <col min="8442" max="8442" width="2" style="139" bestFit="1" customWidth="1"/>
    <col min="8443" max="8443" width="2.140625" style="139" customWidth="1"/>
    <col min="8444" max="8444" width="2" style="139" customWidth="1"/>
    <col min="8445" max="8445" width="2.28515625" style="139" customWidth="1"/>
    <col min="8446" max="8446" width="11.42578125" style="139"/>
    <col min="8447" max="8447" width="2" style="139" bestFit="1" customWidth="1"/>
    <col min="8448" max="8687" width="11.42578125" style="139"/>
    <col min="8688" max="8688" width="2.42578125" style="139" customWidth="1"/>
    <col min="8689" max="8689" width="2.140625" style="139" bestFit="1" customWidth="1"/>
    <col min="8690" max="8690" width="0.85546875" style="139" bestFit="1" customWidth="1"/>
    <col min="8691" max="8691" width="2" style="139" customWidth="1"/>
    <col min="8692" max="8692" width="2" style="139" bestFit="1" customWidth="1"/>
    <col min="8693" max="8693" width="1.28515625" style="139" bestFit="1" customWidth="1"/>
    <col min="8694" max="8694" width="2" style="139" bestFit="1" customWidth="1"/>
    <col min="8695" max="8695" width="2.140625" style="139" customWidth="1"/>
    <col min="8696" max="8696" width="1.140625" style="139" customWidth="1"/>
    <col min="8697" max="8697" width="0" style="139" hidden="1" customWidth="1"/>
    <col min="8698" max="8698" width="2" style="139" bestFit="1" customWidth="1"/>
    <col min="8699" max="8699" width="2.140625" style="139" customWidth="1"/>
    <col min="8700" max="8700" width="2" style="139" customWidth="1"/>
    <col min="8701" max="8701" width="2.28515625" style="139" customWidth="1"/>
    <col min="8702" max="8702" width="11.42578125" style="139"/>
    <col min="8703" max="8703" width="2" style="139" bestFit="1" customWidth="1"/>
    <col min="8704" max="8943" width="11.42578125" style="139"/>
    <col min="8944" max="8944" width="2.42578125" style="139" customWidth="1"/>
    <col min="8945" max="8945" width="2.140625" style="139" bestFit="1" customWidth="1"/>
    <col min="8946" max="8946" width="0.85546875" style="139" bestFit="1" customWidth="1"/>
    <col min="8947" max="8947" width="2" style="139" customWidth="1"/>
    <col min="8948" max="8948" width="2" style="139" bestFit="1" customWidth="1"/>
    <col min="8949" max="8949" width="1.28515625" style="139" bestFit="1" customWidth="1"/>
    <col min="8950" max="8950" width="2" style="139" bestFit="1" customWidth="1"/>
    <col min="8951" max="8951" width="2.140625" style="139" customWidth="1"/>
    <col min="8952" max="8952" width="1.140625" style="139" customWidth="1"/>
    <col min="8953" max="8953" width="0" style="139" hidden="1" customWidth="1"/>
    <col min="8954" max="8954" width="2" style="139" bestFit="1" customWidth="1"/>
    <col min="8955" max="8955" width="2.140625" style="139" customWidth="1"/>
    <col min="8956" max="8956" width="2" style="139" customWidth="1"/>
    <col min="8957" max="8957" width="2.28515625" style="139" customWidth="1"/>
    <col min="8958" max="8958" width="11.42578125" style="139"/>
    <col min="8959" max="8959" width="2" style="139" bestFit="1" customWidth="1"/>
    <col min="8960" max="9199" width="11.42578125" style="139"/>
    <col min="9200" max="9200" width="2.42578125" style="139" customWidth="1"/>
    <col min="9201" max="9201" width="2.140625" style="139" bestFit="1" customWidth="1"/>
    <col min="9202" max="9202" width="0.85546875" style="139" bestFit="1" customWidth="1"/>
    <col min="9203" max="9203" width="2" style="139" customWidth="1"/>
    <col min="9204" max="9204" width="2" style="139" bestFit="1" customWidth="1"/>
    <col min="9205" max="9205" width="1.28515625" style="139" bestFit="1" customWidth="1"/>
    <col min="9206" max="9206" width="2" style="139" bestFit="1" customWidth="1"/>
    <col min="9207" max="9207" width="2.140625" style="139" customWidth="1"/>
    <col min="9208" max="9208" width="1.140625" style="139" customWidth="1"/>
    <col min="9209" max="9209" width="0" style="139" hidden="1" customWidth="1"/>
    <col min="9210" max="9210" width="2" style="139" bestFit="1" customWidth="1"/>
    <col min="9211" max="9211" width="2.140625" style="139" customWidth="1"/>
    <col min="9212" max="9212" width="2" style="139" customWidth="1"/>
    <col min="9213" max="9213" width="2.28515625" style="139" customWidth="1"/>
    <col min="9214" max="9214" width="11.42578125" style="139"/>
    <col min="9215" max="9215" width="2" style="139" bestFit="1" customWidth="1"/>
    <col min="9216" max="9455" width="11.42578125" style="139"/>
    <col min="9456" max="9456" width="2.42578125" style="139" customWidth="1"/>
    <col min="9457" max="9457" width="2.140625" style="139" bestFit="1" customWidth="1"/>
    <col min="9458" max="9458" width="0.85546875" style="139" bestFit="1" customWidth="1"/>
    <col min="9459" max="9459" width="2" style="139" customWidth="1"/>
    <col min="9460" max="9460" width="2" style="139" bestFit="1" customWidth="1"/>
    <col min="9461" max="9461" width="1.28515625" style="139" bestFit="1" customWidth="1"/>
    <col min="9462" max="9462" width="2" style="139" bestFit="1" customWidth="1"/>
    <col min="9463" max="9463" width="2.140625" style="139" customWidth="1"/>
    <col min="9464" max="9464" width="1.140625" style="139" customWidth="1"/>
    <col min="9465" max="9465" width="0" style="139" hidden="1" customWidth="1"/>
    <col min="9466" max="9466" width="2" style="139" bestFit="1" customWidth="1"/>
    <col min="9467" max="9467" width="2.140625" style="139" customWidth="1"/>
    <col min="9468" max="9468" width="2" style="139" customWidth="1"/>
    <col min="9469" max="9469" width="2.28515625" style="139" customWidth="1"/>
    <col min="9470" max="9470" width="11.42578125" style="139"/>
    <col min="9471" max="9471" width="2" style="139" bestFit="1" customWidth="1"/>
    <col min="9472" max="9711" width="11.42578125" style="139"/>
    <col min="9712" max="9712" width="2.42578125" style="139" customWidth="1"/>
    <col min="9713" max="9713" width="2.140625" style="139" bestFit="1" customWidth="1"/>
    <col min="9714" max="9714" width="0.85546875" style="139" bestFit="1" customWidth="1"/>
    <col min="9715" max="9715" width="2" style="139" customWidth="1"/>
    <col min="9716" max="9716" width="2" style="139" bestFit="1" customWidth="1"/>
    <col min="9717" max="9717" width="1.28515625" style="139" bestFit="1" customWidth="1"/>
    <col min="9718" max="9718" width="2" style="139" bestFit="1" customWidth="1"/>
    <col min="9719" max="9719" width="2.140625" style="139" customWidth="1"/>
    <col min="9720" max="9720" width="1.140625" style="139" customWidth="1"/>
    <col min="9721" max="9721" width="0" style="139" hidden="1" customWidth="1"/>
    <col min="9722" max="9722" width="2" style="139" bestFit="1" customWidth="1"/>
    <col min="9723" max="9723" width="2.140625" style="139" customWidth="1"/>
    <col min="9724" max="9724" width="2" style="139" customWidth="1"/>
    <col min="9725" max="9725" width="2.28515625" style="139" customWidth="1"/>
    <col min="9726" max="9726" width="11.42578125" style="139"/>
    <col min="9727" max="9727" width="2" style="139" bestFit="1" customWidth="1"/>
    <col min="9728" max="9967" width="11.42578125" style="139"/>
    <col min="9968" max="9968" width="2.42578125" style="139" customWidth="1"/>
    <col min="9969" max="9969" width="2.140625" style="139" bestFit="1" customWidth="1"/>
    <col min="9970" max="9970" width="0.85546875" style="139" bestFit="1" customWidth="1"/>
    <col min="9971" max="9971" width="2" style="139" customWidth="1"/>
    <col min="9972" max="9972" width="2" style="139" bestFit="1" customWidth="1"/>
    <col min="9973" max="9973" width="1.28515625" style="139" bestFit="1" customWidth="1"/>
    <col min="9974" max="9974" width="2" style="139" bestFit="1" customWidth="1"/>
    <col min="9975" max="9975" width="2.140625" style="139" customWidth="1"/>
    <col min="9976" max="9976" width="1.140625" style="139" customWidth="1"/>
    <col min="9977" max="9977" width="0" style="139" hidden="1" customWidth="1"/>
    <col min="9978" max="9978" width="2" style="139" bestFit="1" customWidth="1"/>
    <col min="9979" max="9979" width="2.140625" style="139" customWidth="1"/>
    <col min="9980" max="9980" width="2" style="139" customWidth="1"/>
    <col min="9981" max="9981" width="2.28515625" style="139" customWidth="1"/>
    <col min="9982" max="9982" width="11.42578125" style="139"/>
    <col min="9983" max="9983" width="2" style="139" bestFit="1" customWidth="1"/>
    <col min="9984" max="10223" width="11.42578125" style="139"/>
    <col min="10224" max="10224" width="2.42578125" style="139" customWidth="1"/>
    <col min="10225" max="10225" width="2.140625" style="139" bestFit="1" customWidth="1"/>
    <col min="10226" max="10226" width="0.85546875" style="139" bestFit="1" customWidth="1"/>
    <col min="10227" max="10227" width="2" style="139" customWidth="1"/>
    <col min="10228" max="10228" width="2" style="139" bestFit="1" customWidth="1"/>
    <col min="10229" max="10229" width="1.28515625" style="139" bestFit="1" customWidth="1"/>
    <col min="10230" max="10230" width="2" style="139" bestFit="1" customWidth="1"/>
    <col min="10231" max="10231" width="2.140625" style="139" customWidth="1"/>
    <col min="10232" max="10232" width="1.140625" style="139" customWidth="1"/>
    <col min="10233" max="10233" width="0" style="139" hidden="1" customWidth="1"/>
    <col min="10234" max="10234" width="2" style="139" bestFit="1" customWidth="1"/>
    <col min="10235" max="10235" width="2.140625" style="139" customWidth="1"/>
    <col min="10236" max="10236" width="2" style="139" customWidth="1"/>
    <col min="10237" max="10237" width="2.28515625" style="139" customWidth="1"/>
    <col min="10238" max="10238" width="11.42578125" style="139"/>
    <col min="10239" max="10239" width="2" style="139" bestFit="1" customWidth="1"/>
    <col min="10240" max="10479" width="11.42578125" style="139"/>
    <col min="10480" max="10480" width="2.42578125" style="139" customWidth="1"/>
    <col min="10481" max="10481" width="2.140625" style="139" bestFit="1" customWidth="1"/>
    <col min="10482" max="10482" width="0.85546875" style="139" bestFit="1" customWidth="1"/>
    <col min="10483" max="10483" width="2" style="139" customWidth="1"/>
    <col min="10484" max="10484" width="2" style="139" bestFit="1" customWidth="1"/>
    <col min="10485" max="10485" width="1.28515625" style="139" bestFit="1" customWidth="1"/>
    <col min="10486" max="10486" width="2" style="139" bestFit="1" customWidth="1"/>
    <col min="10487" max="10487" width="2.140625" style="139" customWidth="1"/>
    <col min="10488" max="10488" width="1.140625" style="139" customWidth="1"/>
    <col min="10489" max="10489" width="0" style="139" hidden="1" customWidth="1"/>
    <col min="10490" max="10490" width="2" style="139" bestFit="1" customWidth="1"/>
    <col min="10491" max="10491" width="2.140625" style="139" customWidth="1"/>
    <col min="10492" max="10492" width="2" style="139" customWidth="1"/>
    <col min="10493" max="10493" width="2.28515625" style="139" customWidth="1"/>
    <col min="10494" max="10494" width="11.42578125" style="139"/>
    <col min="10495" max="10495" width="2" style="139" bestFit="1" customWidth="1"/>
    <col min="10496" max="10735" width="11.42578125" style="139"/>
    <col min="10736" max="10736" width="2.42578125" style="139" customWidth="1"/>
    <col min="10737" max="10737" width="2.140625" style="139" bestFit="1" customWidth="1"/>
    <col min="10738" max="10738" width="0.85546875" style="139" bestFit="1" customWidth="1"/>
    <col min="10739" max="10739" width="2" style="139" customWidth="1"/>
    <col min="10740" max="10740" width="2" style="139" bestFit="1" customWidth="1"/>
    <col min="10741" max="10741" width="1.28515625" style="139" bestFit="1" customWidth="1"/>
    <col min="10742" max="10742" width="2" style="139" bestFit="1" customWidth="1"/>
    <col min="10743" max="10743" width="2.140625" style="139" customWidth="1"/>
    <col min="10744" max="10744" width="1.140625" style="139" customWidth="1"/>
    <col min="10745" max="10745" width="0" style="139" hidden="1" customWidth="1"/>
    <col min="10746" max="10746" width="2" style="139" bestFit="1" customWidth="1"/>
    <col min="10747" max="10747" width="2.140625" style="139" customWidth="1"/>
    <col min="10748" max="10748" width="2" style="139" customWidth="1"/>
    <col min="10749" max="10749" width="2.28515625" style="139" customWidth="1"/>
    <col min="10750" max="10750" width="11.42578125" style="139"/>
    <col min="10751" max="10751" width="2" style="139" bestFit="1" customWidth="1"/>
    <col min="10752" max="10991" width="11.42578125" style="139"/>
    <col min="10992" max="10992" width="2.42578125" style="139" customWidth="1"/>
    <col min="10993" max="10993" width="2.140625" style="139" bestFit="1" customWidth="1"/>
    <col min="10994" max="10994" width="0.85546875" style="139" bestFit="1" customWidth="1"/>
    <col min="10995" max="10995" width="2" style="139" customWidth="1"/>
    <col min="10996" max="10996" width="2" style="139" bestFit="1" customWidth="1"/>
    <col min="10997" max="10997" width="1.28515625" style="139" bestFit="1" customWidth="1"/>
    <col min="10998" max="10998" width="2" style="139" bestFit="1" customWidth="1"/>
    <col min="10999" max="10999" width="2.140625" style="139" customWidth="1"/>
    <col min="11000" max="11000" width="1.140625" style="139" customWidth="1"/>
    <col min="11001" max="11001" width="0" style="139" hidden="1" customWidth="1"/>
    <col min="11002" max="11002" width="2" style="139" bestFit="1" customWidth="1"/>
    <col min="11003" max="11003" width="2.140625" style="139" customWidth="1"/>
    <col min="11004" max="11004" width="2" style="139" customWidth="1"/>
    <col min="11005" max="11005" width="2.28515625" style="139" customWidth="1"/>
    <col min="11006" max="11006" width="11.42578125" style="139"/>
    <col min="11007" max="11007" width="2" style="139" bestFit="1" customWidth="1"/>
    <col min="11008" max="11247" width="11.42578125" style="139"/>
    <col min="11248" max="11248" width="2.42578125" style="139" customWidth="1"/>
    <col min="11249" max="11249" width="2.140625" style="139" bestFit="1" customWidth="1"/>
    <col min="11250" max="11250" width="0.85546875" style="139" bestFit="1" customWidth="1"/>
    <col min="11251" max="11251" width="2" style="139" customWidth="1"/>
    <col min="11252" max="11252" width="2" style="139" bestFit="1" customWidth="1"/>
    <col min="11253" max="11253" width="1.28515625" style="139" bestFit="1" customWidth="1"/>
    <col min="11254" max="11254" width="2" style="139" bestFit="1" customWidth="1"/>
    <col min="11255" max="11255" width="2.140625" style="139" customWidth="1"/>
    <col min="11256" max="11256" width="1.140625" style="139" customWidth="1"/>
    <col min="11257" max="11257" width="0" style="139" hidden="1" customWidth="1"/>
    <col min="11258" max="11258" width="2" style="139" bestFit="1" customWidth="1"/>
    <col min="11259" max="11259" width="2.140625" style="139" customWidth="1"/>
    <col min="11260" max="11260" width="2" style="139" customWidth="1"/>
    <col min="11261" max="11261" width="2.28515625" style="139" customWidth="1"/>
    <col min="11262" max="11262" width="11.42578125" style="139"/>
    <col min="11263" max="11263" width="2" style="139" bestFit="1" customWidth="1"/>
    <col min="11264" max="11503" width="11.42578125" style="139"/>
    <col min="11504" max="11504" width="2.42578125" style="139" customWidth="1"/>
    <col min="11505" max="11505" width="2.140625" style="139" bestFit="1" customWidth="1"/>
    <col min="11506" max="11506" width="0.85546875" style="139" bestFit="1" customWidth="1"/>
    <col min="11507" max="11507" width="2" style="139" customWidth="1"/>
    <col min="11508" max="11508" width="2" style="139" bestFit="1" customWidth="1"/>
    <col min="11509" max="11509" width="1.28515625" style="139" bestFit="1" customWidth="1"/>
    <col min="11510" max="11510" width="2" style="139" bestFit="1" customWidth="1"/>
    <col min="11511" max="11511" width="2.140625" style="139" customWidth="1"/>
    <col min="11512" max="11512" width="1.140625" style="139" customWidth="1"/>
    <col min="11513" max="11513" width="0" style="139" hidden="1" customWidth="1"/>
    <col min="11514" max="11514" width="2" style="139" bestFit="1" customWidth="1"/>
    <col min="11515" max="11515" width="2.140625" style="139" customWidth="1"/>
    <col min="11516" max="11516" width="2" style="139" customWidth="1"/>
    <col min="11517" max="11517" width="2.28515625" style="139" customWidth="1"/>
    <col min="11518" max="11518" width="11.42578125" style="139"/>
    <col min="11519" max="11519" width="2" style="139" bestFit="1" customWidth="1"/>
    <col min="11520" max="11759" width="11.42578125" style="139"/>
    <col min="11760" max="11760" width="2.42578125" style="139" customWidth="1"/>
    <col min="11761" max="11761" width="2.140625" style="139" bestFit="1" customWidth="1"/>
    <col min="11762" max="11762" width="0.85546875" style="139" bestFit="1" customWidth="1"/>
    <col min="11763" max="11763" width="2" style="139" customWidth="1"/>
    <col min="11764" max="11764" width="2" style="139" bestFit="1" customWidth="1"/>
    <col min="11765" max="11765" width="1.28515625" style="139" bestFit="1" customWidth="1"/>
    <col min="11766" max="11766" width="2" style="139" bestFit="1" customWidth="1"/>
    <col min="11767" max="11767" width="2.140625" style="139" customWidth="1"/>
    <col min="11768" max="11768" width="1.140625" style="139" customWidth="1"/>
    <col min="11769" max="11769" width="0" style="139" hidden="1" customWidth="1"/>
    <col min="11770" max="11770" width="2" style="139" bestFit="1" customWidth="1"/>
    <col min="11771" max="11771" width="2.140625" style="139" customWidth="1"/>
    <col min="11772" max="11772" width="2" style="139" customWidth="1"/>
    <col min="11773" max="11773" width="2.28515625" style="139" customWidth="1"/>
    <col min="11774" max="11774" width="11.42578125" style="139"/>
    <col min="11775" max="11775" width="2" style="139" bestFit="1" customWidth="1"/>
    <col min="11776" max="12015" width="11.42578125" style="139"/>
    <col min="12016" max="12016" width="2.42578125" style="139" customWidth="1"/>
    <col min="12017" max="12017" width="2.140625" style="139" bestFit="1" customWidth="1"/>
    <col min="12018" max="12018" width="0.85546875" style="139" bestFit="1" customWidth="1"/>
    <col min="12019" max="12019" width="2" style="139" customWidth="1"/>
    <col min="12020" max="12020" width="2" style="139" bestFit="1" customWidth="1"/>
    <col min="12021" max="12021" width="1.28515625" style="139" bestFit="1" customWidth="1"/>
    <col min="12022" max="12022" width="2" style="139" bestFit="1" customWidth="1"/>
    <col min="12023" max="12023" width="2.140625" style="139" customWidth="1"/>
    <col min="12024" max="12024" width="1.140625" style="139" customWidth="1"/>
    <col min="12025" max="12025" width="0" style="139" hidden="1" customWidth="1"/>
    <col min="12026" max="12026" width="2" style="139" bestFit="1" customWidth="1"/>
    <col min="12027" max="12027" width="2.140625" style="139" customWidth="1"/>
    <col min="12028" max="12028" width="2" style="139" customWidth="1"/>
    <col min="12029" max="12029" width="2.28515625" style="139" customWidth="1"/>
    <col min="12030" max="12030" width="11.42578125" style="139"/>
    <col min="12031" max="12031" width="2" style="139" bestFit="1" customWidth="1"/>
    <col min="12032" max="12271" width="11.42578125" style="139"/>
    <col min="12272" max="12272" width="2.42578125" style="139" customWidth="1"/>
    <col min="12273" max="12273" width="2.140625" style="139" bestFit="1" customWidth="1"/>
    <col min="12274" max="12274" width="0.85546875" style="139" bestFit="1" customWidth="1"/>
    <col min="12275" max="12275" width="2" style="139" customWidth="1"/>
    <col min="12276" max="12276" width="2" style="139" bestFit="1" customWidth="1"/>
    <col min="12277" max="12277" width="1.28515625" style="139" bestFit="1" customWidth="1"/>
    <col min="12278" max="12278" width="2" style="139" bestFit="1" customWidth="1"/>
    <col min="12279" max="12279" width="2.140625" style="139" customWidth="1"/>
    <col min="12280" max="12280" width="1.140625" style="139" customWidth="1"/>
    <col min="12281" max="12281" width="0" style="139" hidden="1" customWidth="1"/>
    <col min="12282" max="12282" width="2" style="139" bestFit="1" customWidth="1"/>
    <col min="12283" max="12283" width="2.140625" style="139" customWidth="1"/>
    <col min="12284" max="12284" width="2" style="139" customWidth="1"/>
    <col min="12285" max="12285" width="2.28515625" style="139" customWidth="1"/>
    <col min="12286" max="12286" width="11.42578125" style="139"/>
    <col min="12287" max="12287" width="2" style="139" bestFit="1" customWidth="1"/>
    <col min="12288" max="12527" width="11.42578125" style="139"/>
    <col min="12528" max="12528" width="2.42578125" style="139" customWidth="1"/>
    <col min="12529" max="12529" width="2.140625" style="139" bestFit="1" customWidth="1"/>
    <col min="12530" max="12530" width="0.85546875" style="139" bestFit="1" customWidth="1"/>
    <col min="12531" max="12531" width="2" style="139" customWidth="1"/>
    <col min="12532" max="12532" width="2" style="139" bestFit="1" customWidth="1"/>
    <col min="12533" max="12533" width="1.28515625" style="139" bestFit="1" customWidth="1"/>
    <col min="12534" max="12534" width="2" style="139" bestFit="1" customWidth="1"/>
    <col min="12535" max="12535" width="2.140625" style="139" customWidth="1"/>
    <col min="12536" max="12536" width="1.140625" style="139" customWidth="1"/>
    <col min="12537" max="12537" width="0" style="139" hidden="1" customWidth="1"/>
    <col min="12538" max="12538" width="2" style="139" bestFit="1" customWidth="1"/>
    <col min="12539" max="12539" width="2.140625" style="139" customWidth="1"/>
    <col min="12540" max="12540" width="2" style="139" customWidth="1"/>
    <col min="12541" max="12541" width="2.28515625" style="139" customWidth="1"/>
    <col min="12542" max="12542" width="11.42578125" style="139"/>
    <col min="12543" max="12543" width="2" style="139" bestFit="1" customWidth="1"/>
    <col min="12544" max="12783" width="11.42578125" style="139"/>
    <col min="12784" max="12784" width="2.42578125" style="139" customWidth="1"/>
    <col min="12785" max="12785" width="2.140625" style="139" bestFit="1" customWidth="1"/>
    <col min="12786" max="12786" width="0.85546875" style="139" bestFit="1" customWidth="1"/>
    <col min="12787" max="12787" width="2" style="139" customWidth="1"/>
    <col min="12788" max="12788" width="2" style="139" bestFit="1" customWidth="1"/>
    <col min="12789" max="12789" width="1.28515625" style="139" bestFit="1" customWidth="1"/>
    <col min="12790" max="12790" width="2" style="139" bestFit="1" customWidth="1"/>
    <col min="12791" max="12791" width="2.140625" style="139" customWidth="1"/>
    <col min="12792" max="12792" width="1.140625" style="139" customWidth="1"/>
    <col min="12793" max="12793" width="0" style="139" hidden="1" customWidth="1"/>
    <col min="12794" max="12794" width="2" style="139" bestFit="1" customWidth="1"/>
    <col min="12795" max="12795" width="2.140625" style="139" customWidth="1"/>
    <col min="12796" max="12796" width="2" style="139" customWidth="1"/>
    <col min="12797" max="12797" width="2.28515625" style="139" customWidth="1"/>
    <col min="12798" max="12798" width="11.42578125" style="139"/>
    <col min="12799" max="12799" width="2" style="139" bestFit="1" customWidth="1"/>
    <col min="12800" max="13039" width="11.42578125" style="139"/>
    <col min="13040" max="13040" width="2.42578125" style="139" customWidth="1"/>
    <col min="13041" max="13041" width="2.140625" style="139" bestFit="1" customWidth="1"/>
    <col min="13042" max="13042" width="0.85546875" style="139" bestFit="1" customWidth="1"/>
    <col min="13043" max="13043" width="2" style="139" customWidth="1"/>
    <col min="13044" max="13044" width="2" style="139" bestFit="1" customWidth="1"/>
    <col min="13045" max="13045" width="1.28515625" style="139" bestFit="1" customWidth="1"/>
    <col min="13046" max="13046" width="2" style="139" bestFit="1" customWidth="1"/>
    <col min="13047" max="13047" width="2.140625" style="139" customWidth="1"/>
    <col min="13048" max="13048" width="1.140625" style="139" customWidth="1"/>
    <col min="13049" max="13049" width="0" style="139" hidden="1" customWidth="1"/>
    <col min="13050" max="13050" width="2" style="139" bestFit="1" customWidth="1"/>
    <col min="13051" max="13051" width="2.140625" style="139" customWidth="1"/>
    <col min="13052" max="13052" width="2" style="139" customWidth="1"/>
    <col min="13053" max="13053" width="2.28515625" style="139" customWidth="1"/>
    <col min="13054" max="13054" width="11.42578125" style="139"/>
    <col min="13055" max="13055" width="2" style="139" bestFit="1" customWidth="1"/>
    <col min="13056" max="13295" width="11.42578125" style="139"/>
    <col min="13296" max="13296" width="2.42578125" style="139" customWidth="1"/>
    <col min="13297" max="13297" width="2.140625" style="139" bestFit="1" customWidth="1"/>
    <col min="13298" max="13298" width="0.85546875" style="139" bestFit="1" customWidth="1"/>
    <col min="13299" max="13299" width="2" style="139" customWidth="1"/>
    <col min="13300" max="13300" width="2" style="139" bestFit="1" customWidth="1"/>
    <col min="13301" max="13301" width="1.28515625" style="139" bestFit="1" customWidth="1"/>
    <col min="13302" max="13302" width="2" style="139" bestFit="1" customWidth="1"/>
    <col min="13303" max="13303" width="2.140625" style="139" customWidth="1"/>
    <col min="13304" max="13304" width="1.140625" style="139" customWidth="1"/>
    <col min="13305" max="13305" width="0" style="139" hidden="1" customWidth="1"/>
    <col min="13306" max="13306" width="2" style="139" bestFit="1" customWidth="1"/>
    <col min="13307" max="13307" width="2.140625" style="139" customWidth="1"/>
    <col min="13308" max="13308" width="2" style="139" customWidth="1"/>
    <col min="13309" max="13309" width="2.28515625" style="139" customWidth="1"/>
    <col min="13310" max="13310" width="11.42578125" style="139"/>
    <col min="13311" max="13311" width="2" style="139" bestFit="1" customWidth="1"/>
    <col min="13312" max="13551" width="11.42578125" style="139"/>
    <col min="13552" max="13552" width="2.42578125" style="139" customWidth="1"/>
    <col min="13553" max="13553" width="2.140625" style="139" bestFit="1" customWidth="1"/>
    <col min="13554" max="13554" width="0.85546875" style="139" bestFit="1" customWidth="1"/>
    <col min="13555" max="13555" width="2" style="139" customWidth="1"/>
    <col min="13556" max="13556" width="2" style="139" bestFit="1" customWidth="1"/>
    <col min="13557" max="13557" width="1.28515625" style="139" bestFit="1" customWidth="1"/>
    <col min="13558" max="13558" width="2" style="139" bestFit="1" customWidth="1"/>
    <col min="13559" max="13559" width="2.140625" style="139" customWidth="1"/>
    <col min="13560" max="13560" width="1.140625" style="139" customWidth="1"/>
    <col min="13561" max="13561" width="0" style="139" hidden="1" customWidth="1"/>
    <col min="13562" max="13562" width="2" style="139" bestFit="1" customWidth="1"/>
    <col min="13563" max="13563" width="2.140625" style="139" customWidth="1"/>
    <col min="13564" max="13564" width="2" style="139" customWidth="1"/>
    <col min="13565" max="13565" width="2.28515625" style="139" customWidth="1"/>
    <col min="13566" max="13566" width="11.42578125" style="139"/>
    <col min="13567" max="13567" width="2" style="139" bestFit="1" customWidth="1"/>
    <col min="13568" max="13807" width="11.42578125" style="139"/>
    <col min="13808" max="13808" width="2.42578125" style="139" customWidth="1"/>
    <col min="13809" max="13809" width="2.140625" style="139" bestFit="1" customWidth="1"/>
    <col min="13810" max="13810" width="0.85546875" style="139" bestFit="1" customWidth="1"/>
    <col min="13811" max="13811" width="2" style="139" customWidth="1"/>
    <col min="13812" max="13812" width="2" style="139" bestFit="1" customWidth="1"/>
    <col min="13813" max="13813" width="1.28515625" style="139" bestFit="1" customWidth="1"/>
    <col min="13814" max="13814" width="2" style="139" bestFit="1" customWidth="1"/>
    <col min="13815" max="13815" width="2.140625" style="139" customWidth="1"/>
    <col min="13816" max="13816" width="1.140625" style="139" customWidth="1"/>
    <col min="13817" max="13817" width="0" style="139" hidden="1" customWidth="1"/>
    <col min="13818" max="13818" width="2" style="139" bestFit="1" customWidth="1"/>
    <col min="13819" max="13819" width="2.140625" style="139" customWidth="1"/>
    <col min="13820" max="13820" width="2" style="139" customWidth="1"/>
    <col min="13821" max="13821" width="2.28515625" style="139" customWidth="1"/>
    <col min="13822" max="13822" width="11.42578125" style="139"/>
    <col min="13823" max="13823" width="2" style="139" bestFit="1" customWidth="1"/>
    <col min="13824" max="14063" width="11.42578125" style="139"/>
    <col min="14064" max="14064" width="2.42578125" style="139" customWidth="1"/>
    <col min="14065" max="14065" width="2.140625" style="139" bestFit="1" customWidth="1"/>
    <col min="14066" max="14066" width="0.85546875" style="139" bestFit="1" customWidth="1"/>
    <col min="14067" max="14067" width="2" style="139" customWidth="1"/>
    <col min="14068" max="14068" width="2" style="139" bestFit="1" customWidth="1"/>
    <col min="14069" max="14069" width="1.28515625" style="139" bestFit="1" customWidth="1"/>
    <col min="14070" max="14070" width="2" style="139" bestFit="1" customWidth="1"/>
    <col min="14071" max="14071" width="2.140625" style="139" customWidth="1"/>
    <col min="14072" max="14072" width="1.140625" style="139" customWidth="1"/>
    <col min="14073" max="14073" width="0" style="139" hidden="1" customWidth="1"/>
    <col min="14074" max="14074" width="2" style="139" bestFit="1" customWidth="1"/>
    <col min="14075" max="14075" width="2.140625" style="139" customWidth="1"/>
    <col min="14076" max="14076" width="2" style="139" customWidth="1"/>
    <col min="14077" max="14077" width="2.28515625" style="139" customWidth="1"/>
    <col min="14078" max="14078" width="11.42578125" style="139"/>
    <col min="14079" max="14079" width="2" style="139" bestFit="1" customWidth="1"/>
    <col min="14080" max="14319" width="11.42578125" style="139"/>
    <col min="14320" max="14320" width="2.42578125" style="139" customWidth="1"/>
    <col min="14321" max="14321" width="2.140625" style="139" bestFit="1" customWidth="1"/>
    <col min="14322" max="14322" width="0.85546875" style="139" bestFit="1" customWidth="1"/>
    <col min="14323" max="14323" width="2" style="139" customWidth="1"/>
    <col min="14324" max="14324" width="2" style="139" bestFit="1" customWidth="1"/>
    <col min="14325" max="14325" width="1.28515625" style="139" bestFit="1" customWidth="1"/>
    <col min="14326" max="14326" width="2" style="139" bestFit="1" customWidth="1"/>
    <col min="14327" max="14327" width="2.140625" style="139" customWidth="1"/>
    <col min="14328" max="14328" width="1.140625" style="139" customWidth="1"/>
    <col min="14329" max="14329" width="0" style="139" hidden="1" customWidth="1"/>
    <col min="14330" max="14330" width="2" style="139" bestFit="1" customWidth="1"/>
    <col min="14331" max="14331" width="2.140625" style="139" customWidth="1"/>
    <col min="14332" max="14332" width="2" style="139" customWidth="1"/>
    <col min="14333" max="14333" width="2.28515625" style="139" customWidth="1"/>
    <col min="14334" max="14334" width="11.42578125" style="139"/>
    <col min="14335" max="14335" width="2" style="139" bestFit="1" customWidth="1"/>
    <col min="14336" max="14575" width="11.42578125" style="139"/>
    <col min="14576" max="14576" width="2.42578125" style="139" customWidth="1"/>
    <col min="14577" max="14577" width="2.140625" style="139" bestFit="1" customWidth="1"/>
    <col min="14578" max="14578" width="0.85546875" style="139" bestFit="1" customWidth="1"/>
    <col min="14579" max="14579" width="2" style="139" customWidth="1"/>
    <col min="14580" max="14580" width="2" style="139" bestFit="1" customWidth="1"/>
    <col min="14581" max="14581" width="1.28515625" style="139" bestFit="1" customWidth="1"/>
    <col min="14582" max="14582" width="2" style="139" bestFit="1" customWidth="1"/>
    <col min="14583" max="14583" width="2.140625" style="139" customWidth="1"/>
    <col min="14584" max="14584" width="1.140625" style="139" customWidth="1"/>
    <col min="14585" max="14585" width="0" style="139" hidden="1" customWidth="1"/>
    <col min="14586" max="14586" width="2" style="139" bestFit="1" customWidth="1"/>
    <col min="14587" max="14587" width="2.140625" style="139" customWidth="1"/>
    <col min="14588" max="14588" width="2" style="139" customWidth="1"/>
    <col min="14589" max="14589" width="2.28515625" style="139" customWidth="1"/>
    <col min="14590" max="14590" width="11.42578125" style="139"/>
    <col min="14591" max="14591" width="2" style="139" bestFit="1" customWidth="1"/>
    <col min="14592" max="14831" width="11.42578125" style="139"/>
    <col min="14832" max="14832" width="2.42578125" style="139" customWidth="1"/>
    <col min="14833" max="14833" width="2.140625" style="139" bestFit="1" customWidth="1"/>
    <col min="14834" max="14834" width="0.85546875" style="139" bestFit="1" customWidth="1"/>
    <col min="14835" max="14835" width="2" style="139" customWidth="1"/>
    <col min="14836" max="14836" width="2" style="139" bestFit="1" customWidth="1"/>
    <col min="14837" max="14837" width="1.28515625" style="139" bestFit="1" customWidth="1"/>
    <col min="14838" max="14838" width="2" style="139" bestFit="1" customWidth="1"/>
    <col min="14839" max="14839" width="2.140625" style="139" customWidth="1"/>
    <col min="14840" max="14840" width="1.140625" style="139" customWidth="1"/>
    <col min="14841" max="14841" width="0" style="139" hidden="1" customWidth="1"/>
    <col min="14842" max="14842" width="2" style="139" bestFit="1" customWidth="1"/>
    <col min="14843" max="14843" width="2.140625" style="139" customWidth="1"/>
    <col min="14844" max="14844" width="2" style="139" customWidth="1"/>
    <col min="14845" max="14845" width="2.28515625" style="139" customWidth="1"/>
    <col min="14846" max="14846" width="11.42578125" style="139"/>
    <col min="14847" max="14847" width="2" style="139" bestFit="1" customWidth="1"/>
    <col min="14848" max="15087" width="11.42578125" style="139"/>
    <col min="15088" max="15088" width="2.42578125" style="139" customWidth="1"/>
    <col min="15089" max="15089" width="2.140625" style="139" bestFit="1" customWidth="1"/>
    <col min="15090" max="15090" width="0.85546875" style="139" bestFit="1" customWidth="1"/>
    <col min="15091" max="15091" width="2" style="139" customWidth="1"/>
    <col min="15092" max="15092" width="2" style="139" bestFit="1" customWidth="1"/>
    <col min="15093" max="15093" width="1.28515625" style="139" bestFit="1" customWidth="1"/>
    <col min="15094" max="15094" width="2" style="139" bestFit="1" customWidth="1"/>
    <col min="15095" max="15095" width="2.140625" style="139" customWidth="1"/>
    <col min="15096" max="15096" width="1.140625" style="139" customWidth="1"/>
    <col min="15097" max="15097" width="0" style="139" hidden="1" customWidth="1"/>
    <col min="15098" max="15098" width="2" style="139" bestFit="1" customWidth="1"/>
    <col min="15099" max="15099" width="2.140625" style="139" customWidth="1"/>
    <col min="15100" max="15100" width="2" style="139" customWidth="1"/>
    <col min="15101" max="15101" width="2.28515625" style="139" customWidth="1"/>
    <col min="15102" max="15102" width="11.42578125" style="139"/>
    <col min="15103" max="15103" width="2" style="139" bestFit="1" customWidth="1"/>
    <col min="15104" max="15343" width="11.42578125" style="139"/>
    <col min="15344" max="15344" width="2.42578125" style="139" customWidth="1"/>
    <col min="15345" max="15345" width="2.140625" style="139" bestFit="1" customWidth="1"/>
    <col min="15346" max="15346" width="0.85546875" style="139" bestFit="1" customWidth="1"/>
    <col min="15347" max="15347" width="2" style="139" customWidth="1"/>
    <col min="15348" max="15348" width="2" style="139" bestFit="1" customWidth="1"/>
    <col min="15349" max="15349" width="1.28515625" style="139" bestFit="1" customWidth="1"/>
    <col min="15350" max="15350" width="2" style="139" bestFit="1" customWidth="1"/>
    <col min="15351" max="15351" width="2.140625" style="139" customWidth="1"/>
    <col min="15352" max="15352" width="1.140625" style="139" customWidth="1"/>
    <col min="15353" max="15353" width="0" style="139" hidden="1" customWidth="1"/>
    <col min="15354" max="15354" width="2" style="139" bestFit="1" customWidth="1"/>
    <col min="15355" max="15355" width="2.140625" style="139" customWidth="1"/>
    <col min="15356" max="15356" width="2" style="139" customWidth="1"/>
    <col min="15357" max="15357" width="2.28515625" style="139" customWidth="1"/>
    <col min="15358" max="15358" width="11.42578125" style="139"/>
    <col min="15359" max="15359" width="2" style="139" bestFit="1" customWidth="1"/>
    <col min="15360" max="15599" width="11.42578125" style="139"/>
    <col min="15600" max="15600" width="2.42578125" style="139" customWidth="1"/>
    <col min="15601" max="15601" width="2.140625" style="139" bestFit="1" customWidth="1"/>
    <col min="15602" max="15602" width="0.85546875" style="139" bestFit="1" customWidth="1"/>
    <col min="15603" max="15603" width="2" style="139" customWidth="1"/>
    <col min="15604" max="15604" width="2" style="139" bestFit="1" customWidth="1"/>
    <col min="15605" max="15605" width="1.28515625" style="139" bestFit="1" customWidth="1"/>
    <col min="15606" max="15606" width="2" style="139" bestFit="1" customWidth="1"/>
    <col min="15607" max="15607" width="2.140625" style="139" customWidth="1"/>
    <col min="15608" max="15608" width="1.140625" style="139" customWidth="1"/>
    <col min="15609" max="15609" width="0" style="139" hidden="1" customWidth="1"/>
    <col min="15610" max="15610" width="2" style="139" bestFit="1" customWidth="1"/>
    <col min="15611" max="15611" width="2.140625" style="139" customWidth="1"/>
    <col min="15612" max="15612" width="2" style="139" customWidth="1"/>
    <col min="15613" max="15613" width="2.28515625" style="139" customWidth="1"/>
    <col min="15614" max="15614" width="11.42578125" style="139"/>
    <col min="15615" max="15615" width="2" style="139" bestFit="1" customWidth="1"/>
    <col min="15616" max="15855" width="11.42578125" style="139"/>
    <col min="15856" max="15856" width="2.42578125" style="139" customWidth="1"/>
    <col min="15857" max="15857" width="2.140625" style="139" bestFit="1" customWidth="1"/>
    <col min="15858" max="15858" width="0.85546875" style="139" bestFit="1" customWidth="1"/>
    <col min="15859" max="15859" width="2" style="139" customWidth="1"/>
    <col min="15860" max="15860" width="2" style="139" bestFit="1" customWidth="1"/>
    <col min="15861" max="15861" width="1.28515625" style="139" bestFit="1" customWidth="1"/>
    <col min="15862" max="15862" width="2" style="139" bestFit="1" customWidth="1"/>
    <col min="15863" max="15863" width="2.140625" style="139" customWidth="1"/>
    <col min="15864" max="15864" width="1.140625" style="139" customWidth="1"/>
    <col min="15865" max="15865" width="0" style="139" hidden="1" customWidth="1"/>
    <col min="15866" max="15866" width="2" style="139" bestFit="1" customWidth="1"/>
    <col min="15867" max="15867" width="2.140625" style="139" customWidth="1"/>
    <col min="15868" max="15868" width="2" style="139" customWidth="1"/>
    <col min="15869" max="15869" width="2.28515625" style="139" customWidth="1"/>
    <col min="15870" max="15870" width="11.42578125" style="139"/>
    <col min="15871" max="15871" width="2" style="139" bestFit="1" customWidth="1"/>
    <col min="15872" max="16111" width="11.42578125" style="139"/>
    <col min="16112" max="16112" width="2.42578125" style="139" customWidth="1"/>
    <col min="16113" max="16113" width="2.140625" style="139" bestFit="1" customWidth="1"/>
    <col min="16114" max="16114" width="0.85546875" style="139" bestFit="1" customWidth="1"/>
    <col min="16115" max="16115" width="2" style="139" customWidth="1"/>
    <col min="16116" max="16116" width="2" style="139" bestFit="1" customWidth="1"/>
    <col min="16117" max="16117" width="1.28515625" style="139" bestFit="1" customWidth="1"/>
    <col min="16118" max="16118" width="2" style="139" bestFit="1" customWidth="1"/>
    <col min="16119" max="16119" width="2.140625" style="139" customWidth="1"/>
    <col min="16120" max="16120" width="1.140625" style="139" customWidth="1"/>
    <col min="16121" max="16121" width="0" style="139" hidden="1" customWidth="1"/>
    <col min="16122" max="16122" width="2" style="139" bestFit="1" customWidth="1"/>
    <col min="16123" max="16123" width="2.140625" style="139" customWidth="1"/>
    <col min="16124" max="16124" width="2" style="139" customWidth="1"/>
    <col min="16125" max="16125" width="2.28515625" style="139" customWidth="1"/>
    <col min="16126" max="16126" width="11.42578125" style="139"/>
    <col min="16127" max="16127" width="2" style="139" bestFit="1" customWidth="1"/>
    <col min="16128" max="16384" width="11.42578125" style="139"/>
  </cols>
  <sheetData>
    <row r="1" spans="1:14" ht="20.25">
      <c r="A1" s="330" t="s">
        <v>1144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4" ht="13.5" thickBot="1">
      <c r="C2" s="140"/>
    </row>
    <row r="3" spans="1:14" ht="18">
      <c r="B3" s="331" t="s">
        <v>735</v>
      </c>
      <c r="C3" s="332"/>
      <c r="E3" s="336" t="s">
        <v>764</v>
      </c>
      <c r="F3" s="337"/>
      <c r="G3" s="337"/>
      <c r="H3" s="337"/>
      <c r="I3" s="337"/>
      <c r="J3" s="337"/>
      <c r="K3" s="338"/>
    </row>
    <row r="4" spans="1:14" ht="38.25">
      <c r="A4" s="141" t="s">
        <v>736</v>
      </c>
      <c r="B4" s="142" t="s">
        <v>737</v>
      </c>
      <c r="C4" s="143" t="s">
        <v>738</v>
      </c>
      <c r="D4" s="144" t="s">
        <v>739</v>
      </c>
      <c r="E4" s="145" t="s">
        <v>762</v>
      </c>
      <c r="F4" s="147" t="s">
        <v>699</v>
      </c>
      <c r="G4" s="146" t="s">
        <v>740</v>
      </c>
      <c r="H4" s="146" t="s">
        <v>741</v>
      </c>
      <c r="I4" s="146" t="s">
        <v>742</v>
      </c>
      <c r="J4" s="146" t="s">
        <v>743</v>
      </c>
      <c r="K4" s="148" t="s">
        <v>700</v>
      </c>
    </row>
    <row r="5" spans="1:14" s="158" customFormat="1" ht="15">
      <c r="A5" s="149" t="str">
        <f>RESUMEN!A37</f>
        <v>LIBRE</v>
      </c>
      <c r="B5" s="207">
        <f>RESUMEN!B37</f>
        <v>187092105581.60715</v>
      </c>
      <c r="C5" s="150">
        <f t="shared" ref="C5:C14" si="0">B5/B$15</f>
        <v>0.52922769516451784</v>
      </c>
      <c r="D5" s="151">
        <f>RESUMEN!C37</f>
        <v>55918604811</v>
      </c>
      <c r="E5" s="152">
        <f>RESUMEN!D37</f>
        <v>10883006851</v>
      </c>
      <c r="F5" s="154">
        <f>RESUMEN!E37</f>
        <v>47863566727.607132</v>
      </c>
      <c r="G5" s="154">
        <f>RESUMEN!F37</f>
        <v>58746573578.607132</v>
      </c>
      <c r="H5" s="155">
        <f t="shared" ref="H5:H14" si="1">G5/G$15</f>
        <v>0.58199847398236393</v>
      </c>
      <c r="I5" s="156">
        <f>59578194000-2082640000-19500000</f>
        <v>57476054000</v>
      </c>
      <c r="J5" s="156">
        <f t="shared" ref="J5:J14" si="2">I5-G5</f>
        <v>-1270519578.607132</v>
      </c>
      <c r="K5" s="157">
        <f>RESUMEN!G37</f>
        <v>72426927192</v>
      </c>
    </row>
    <row r="6" spans="1:14" ht="15">
      <c r="A6" s="159" t="str">
        <f>RESUMEN!A38</f>
        <v>ENERGIZACIÓN</v>
      </c>
      <c r="B6" s="207">
        <f>RESUMEN!B38</f>
        <v>10276621148</v>
      </c>
      <c r="C6" s="150">
        <f t="shared" si="0"/>
        <v>2.9069492308763947E-2</v>
      </c>
      <c r="D6" s="160">
        <f>RESUMEN!C38</f>
        <v>2000000000</v>
      </c>
      <c r="E6" s="161">
        <f>RESUMEN!D38</f>
        <v>0</v>
      </c>
      <c r="F6" s="154">
        <f>RESUMEN!E38</f>
        <v>4417519004</v>
      </c>
      <c r="G6" s="154">
        <f>RESUMEN!F38</f>
        <v>4417519004</v>
      </c>
      <c r="H6" s="155">
        <f t="shared" si="1"/>
        <v>4.376407273653031E-2</v>
      </c>
      <c r="I6" s="153">
        <v>2332950000</v>
      </c>
      <c r="J6" s="156">
        <f t="shared" si="2"/>
        <v>-2084569004</v>
      </c>
      <c r="K6" s="164">
        <f>RESUMEN!G38</f>
        <v>3859102144</v>
      </c>
      <c r="M6" s="165"/>
    </row>
    <row r="7" spans="1:14" ht="15">
      <c r="A7" s="159" t="str">
        <f>RESUMEN!A39</f>
        <v>FIE</v>
      </c>
      <c r="B7" s="207">
        <f>RESUMEN!B39</f>
        <v>34518630681</v>
      </c>
      <c r="C7" s="150">
        <f t="shared" si="0"/>
        <v>9.7642897859057359E-2</v>
      </c>
      <c r="D7" s="160">
        <f>RESUMEN!C39</f>
        <v>8366418496</v>
      </c>
      <c r="E7" s="161">
        <f>RESUMEN!D39</f>
        <v>2057126580</v>
      </c>
      <c r="F7" s="154">
        <f>RESUMEN!E39</f>
        <v>4675246252</v>
      </c>
      <c r="G7" s="154">
        <f>RESUMEN!F39</f>
        <v>6732372832</v>
      </c>
      <c r="H7" s="155">
        <f t="shared" si="1"/>
        <v>6.6697178674794577E-2</v>
      </c>
      <c r="I7" s="153">
        <v>0</v>
      </c>
      <c r="J7" s="156">
        <f t="shared" si="2"/>
        <v>-6732372832</v>
      </c>
      <c r="K7" s="164">
        <f>RESUMEN!G39</f>
        <v>19419839353</v>
      </c>
    </row>
    <row r="8" spans="1:14" ht="15">
      <c r="A8" s="159" t="str">
        <f>RESUMEN!A40</f>
        <v>SS</v>
      </c>
      <c r="B8" s="207">
        <f>RESUMEN!B40</f>
        <v>17118553537</v>
      </c>
      <c r="C8" s="150">
        <f t="shared" si="0"/>
        <v>4.8423275823282826E-2</v>
      </c>
      <c r="D8" s="160">
        <f>RESUMEN!C40</f>
        <v>2468311879</v>
      </c>
      <c r="E8" s="161">
        <f>RESUMEN!D40</f>
        <v>426405691</v>
      </c>
      <c r="F8" s="154">
        <f>RESUMEN!E40</f>
        <v>3057498079</v>
      </c>
      <c r="G8" s="154">
        <f>RESUMEN!F40</f>
        <v>3483903770</v>
      </c>
      <c r="H8" s="155">
        <f t="shared" si="1"/>
        <v>3.45148074879345E-2</v>
      </c>
      <c r="I8" s="153">
        <v>0</v>
      </c>
      <c r="J8" s="156">
        <f t="shared" si="2"/>
        <v>-3483903770</v>
      </c>
      <c r="K8" s="164">
        <f>RESUMEN!G40</f>
        <v>11166337888</v>
      </c>
      <c r="M8" s="165"/>
    </row>
    <row r="9" spans="1:14" ht="15">
      <c r="A9" s="159" t="str">
        <f>RESUMEN!A41</f>
        <v>FIC</v>
      </c>
      <c r="B9" s="207">
        <f>RESUMEN!B41</f>
        <v>1807158000</v>
      </c>
      <c r="C9" s="150">
        <f t="shared" si="0"/>
        <v>5.1119103083745628E-3</v>
      </c>
      <c r="D9" s="160">
        <f>RESUMEN!C41</f>
        <v>0</v>
      </c>
      <c r="E9" s="161">
        <f>RESUMEN!D41</f>
        <v>0</v>
      </c>
      <c r="F9" s="154">
        <f>RESUMEN!E41</f>
        <v>1807158000</v>
      </c>
      <c r="G9" s="154">
        <f>RESUMEN!F41</f>
        <v>1807158000</v>
      </c>
      <c r="H9" s="155">
        <f t="shared" si="1"/>
        <v>1.7903396473628989E-2</v>
      </c>
      <c r="I9" s="153">
        <v>1861373000</v>
      </c>
      <c r="J9" s="156">
        <f t="shared" si="2"/>
        <v>54215000</v>
      </c>
      <c r="K9" s="164">
        <f>RESUMEN!G41</f>
        <v>0</v>
      </c>
    </row>
    <row r="10" spans="1:14" ht="15">
      <c r="A10" s="159" t="str">
        <f>RESUMEN!A42</f>
        <v>RSD</v>
      </c>
      <c r="B10" s="207">
        <f>RESUMEN!B42</f>
        <v>25481672584</v>
      </c>
      <c r="C10" s="150">
        <f t="shared" si="0"/>
        <v>7.2080042119601659E-2</v>
      </c>
      <c r="D10" s="160">
        <f>RESUMEN!C42</f>
        <v>16262357692</v>
      </c>
      <c r="E10" s="161">
        <f>RESUMEN!D42</f>
        <v>102815988</v>
      </c>
      <c r="F10" s="154">
        <f>RESUMEN!E42</f>
        <v>5339601763</v>
      </c>
      <c r="G10" s="154">
        <f>RESUMEN!F42</f>
        <v>5442417751</v>
      </c>
      <c r="H10" s="155">
        <f t="shared" si="1"/>
        <v>5.3917677796445698E-2</v>
      </c>
      <c r="I10" s="153">
        <v>0</v>
      </c>
      <c r="J10" s="156">
        <f t="shared" si="2"/>
        <v>-5442417751</v>
      </c>
      <c r="K10" s="164">
        <f>RESUMEN!G42</f>
        <v>3776897141</v>
      </c>
    </row>
    <row r="11" spans="1:14" ht="15">
      <c r="A11" s="159" t="str">
        <f>RESUMEN!A43</f>
        <v>PIR</v>
      </c>
      <c r="B11" s="207">
        <f>RESUMEN!B43</f>
        <v>2017716457</v>
      </c>
      <c r="C11" s="150">
        <f t="shared" si="0"/>
        <v>5.7075173039188055E-3</v>
      </c>
      <c r="D11" s="160">
        <f>RESUMEN!C43</f>
        <v>1190794396</v>
      </c>
      <c r="E11" s="161">
        <f>RESUMEN!D43</f>
        <v>0</v>
      </c>
      <c r="F11" s="154">
        <f>RESUMEN!E43</f>
        <v>363575061</v>
      </c>
      <c r="G11" s="154">
        <f>RESUMEN!F43</f>
        <v>363575061</v>
      </c>
      <c r="H11" s="155">
        <f t="shared" si="1"/>
        <v>3.601914423092416E-3</v>
      </c>
      <c r="I11" s="153">
        <f>328128000+125660000</f>
        <v>453788000</v>
      </c>
      <c r="J11" s="156">
        <f t="shared" si="2"/>
        <v>90212939</v>
      </c>
      <c r="K11" s="164">
        <f>RESUMEN!G43</f>
        <v>463347000</v>
      </c>
    </row>
    <row r="12" spans="1:14" ht="15">
      <c r="A12" s="159" t="str">
        <f>RESUMEN!A44</f>
        <v>PVP</v>
      </c>
      <c r="B12" s="207">
        <f>RESUMEN!B44</f>
        <v>2521322000</v>
      </c>
      <c r="C12" s="150">
        <f t="shared" si="0"/>
        <v>7.1320669927762651E-3</v>
      </c>
      <c r="D12" s="160">
        <f>RESUMEN!C44</f>
        <v>93439000</v>
      </c>
      <c r="E12" s="161">
        <f>RESUMEN!D44</f>
        <v>0</v>
      </c>
      <c r="F12" s="154">
        <f>RESUMEN!E44</f>
        <v>432710928</v>
      </c>
      <c r="G12" s="154">
        <f>RESUMEN!F44</f>
        <v>432710928</v>
      </c>
      <c r="H12" s="155">
        <f t="shared" si="1"/>
        <v>4.2868389495859952E-3</v>
      </c>
      <c r="I12" s="269">
        <v>0</v>
      </c>
      <c r="J12" s="156">
        <f t="shared" si="2"/>
        <v>-432710928</v>
      </c>
      <c r="K12" s="164">
        <f>RESUMEN!G44</f>
        <v>1995172072</v>
      </c>
    </row>
    <row r="13" spans="1:14" ht="15">
      <c r="A13" s="149" t="str">
        <f>RESUMEN!A45</f>
        <v>PV</v>
      </c>
      <c r="B13" s="207">
        <f>RESUMEN!B45</f>
        <v>55313204131</v>
      </c>
      <c r="C13" s="150">
        <f t="shared" si="0"/>
        <v>0.1564645362422574</v>
      </c>
      <c r="D13" s="160">
        <f>RESUMEN!C45</f>
        <v>18776532388</v>
      </c>
      <c r="E13" s="161">
        <f>RESUMEN!D45</f>
        <v>4749064341</v>
      </c>
      <c r="F13" s="154">
        <f>RESUMEN!E45</f>
        <v>11393486162</v>
      </c>
      <c r="G13" s="154">
        <f>RESUMEN!F45</f>
        <v>16142550503</v>
      </c>
      <c r="H13" s="155">
        <f t="shared" si="1"/>
        <v>0.15992319528828583</v>
      </c>
      <c r="I13" s="153">
        <f>4810227000+9341626000</f>
        <v>14151853000</v>
      </c>
      <c r="J13" s="156">
        <f t="shared" si="2"/>
        <v>-1990697503</v>
      </c>
      <c r="K13" s="164">
        <f>RESUMEN!G45</f>
        <v>20394121240</v>
      </c>
      <c r="M13" s="165"/>
    </row>
    <row r="14" spans="1:14" s="158" customFormat="1" ht="15">
      <c r="A14" s="149" t="str">
        <f>RESUMEN!A46</f>
        <v>FAR</v>
      </c>
      <c r="B14" s="207">
        <f>RESUMEN!B46</f>
        <v>17372129281</v>
      </c>
      <c r="C14" s="150">
        <f t="shared" si="0"/>
        <v>4.9140565877449284E-2</v>
      </c>
      <c r="D14" s="151">
        <f>RESUMEN!C46</f>
        <v>3543841999</v>
      </c>
      <c r="E14" s="152">
        <f>RESUMEN!D46</f>
        <v>627708224</v>
      </c>
      <c r="F14" s="154">
        <f>RESUMEN!E46</f>
        <v>2742904874</v>
      </c>
      <c r="G14" s="154">
        <f>RESUMEN!F46</f>
        <v>3370613098</v>
      </c>
      <c r="H14" s="155">
        <f t="shared" si="1"/>
        <v>3.3392444187337729E-2</v>
      </c>
      <c r="I14" s="153">
        <v>712945000</v>
      </c>
      <c r="J14" s="156">
        <f t="shared" si="2"/>
        <v>-2657668098</v>
      </c>
      <c r="K14" s="157">
        <f>RESUMEN!G46</f>
        <v>10457674184</v>
      </c>
    </row>
    <row r="15" spans="1:14" ht="13.5" thickBot="1">
      <c r="A15" s="141" t="s">
        <v>725</v>
      </c>
      <c r="B15" s="166">
        <f>SUM(B5:B14)</f>
        <v>353519113400.60718</v>
      </c>
      <c r="C15" s="167">
        <f>SUM(C5:C14)</f>
        <v>1</v>
      </c>
      <c r="D15" s="168">
        <f>SUM(D5:D14)</f>
        <v>108620300661</v>
      </c>
      <c r="E15" s="166">
        <f>SUM(E5:E14)</f>
        <v>18846127675</v>
      </c>
      <c r="F15" s="212">
        <f t="shared" ref="F15:I15" si="3">SUM(F5:F14)</f>
        <v>82093266850.607132</v>
      </c>
      <c r="G15" s="212">
        <f t="shared" si="3"/>
        <v>100939394525.60713</v>
      </c>
      <c r="H15" s="263">
        <f t="shared" si="3"/>
        <v>1</v>
      </c>
      <c r="I15" s="212">
        <f t="shared" si="3"/>
        <v>76988963000</v>
      </c>
      <c r="J15" s="212">
        <f>SUM(J5:J14)</f>
        <v>-23950431525.607132</v>
      </c>
      <c r="K15" s="264">
        <f>SUM(K5:K14)</f>
        <v>143959418214</v>
      </c>
      <c r="L15" s="165"/>
      <c r="M15" s="165"/>
      <c r="N15" s="165"/>
    </row>
    <row r="16" spans="1:14">
      <c r="G16" s="165"/>
      <c r="I16" s="165"/>
      <c r="J16" s="165"/>
    </row>
    <row r="17" spans="1:11" s="165" customFormat="1">
      <c r="A17" s="139"/>
      <c r="B17" s="139"/>
      <c r="C17" s="139"/>
      <c r="E17" s="139"/>
      <c r="F17" s="139"/>
      <c r="H17" s="139"/>
      <c r="K17" s="139"/>
    </row>
    <row r="18" spans="1:11" s="165" customFormat="1">
      <c r="A18" s="139" t="s">
        <v>744</v>
      </c>
      <c r="B18" s="139"/>
      <c r="C18" s="139"/>
      <c r="D18" s="139"/>
      <c r="E18" s="139"/>
      <c r="F18" s="139"/>
      <c r="G18" s="169"/>
      <c r="H18" s="139"/>
      <c r="I18" s="170"/>
    </row>
    <row r="19" spans="1:11" s="165" customFormat="1">
      <c r="A19" s="139" t="s">
        <v>745</v>
      </c>
      <c r="B19" s="139"/>
      <c r="C19" s="139"/>
      <c r="D19" s="139"/>
      <c r="E19" s="139"/>
      <c r="F19" s="139"/>
      <c r="H19" s="139"/>
      <c r="I19" s="169"/>
      <c r="K19" s="139"/>
    </row>
    <row r="20" spans="1:11" s="165" customFormat="1">
      <c r="A20" s="139" t="s">
        <v>746</v>
      </c>
      <c r="B20" s="139"/>
      <c r="C20" s="139"/>
      <c r="D20" s="139"/>
      <c r="E20" s="139"/>
      <c r="F20" s="139"/>
      <c r="G20" s="158"/>
      <c r="H20" s="171"/>
      <c r="I20" s="169"/>
      <c r="K20" s="139"/>
    </row>
    <row r="21" spans="1:11" s="165" customFormat="1">
      <c r="A21" s="139" t="s">
        <v>747</v>
      </c>
      <c r="B21" s="139"/>
      <c r="C21" s="139"/>
      <c r="D21" s="139"/>
      <c r="E21" s="139"/>
      <c r="F21" s="139"/>
      <c r="G21" s="171"/>
      <c r="H21" s="171"/>
      <c r="K21" s="139"/>
    </row>
    <row r="22" spans="1:11" s="165" customFormat="1">
      <c r="A22" s="139" t="s">
        <v>748</v>
      </c>
      <c r="B22" s="139"/>
      <c r="C22" s="139"/>
      <c r="D22" s="139"/>
      <c r="E22" s="139"/>
      <c r="F22" s="139"/>
      <c r="G22" s="158"/>
      <c r="H22" s="171"/>
      <c r="K22" s="139"/>
    </row>
    <row r="23" spans="1:11" s="165" customFormat="1">
      <c r="A23" s="139" t="s">
        <v>749</v>
      </c>
      <c r="B23" s="139"/>
      <c r="C23" s="139"/>
      <c r="D23" s="139"/>
      <c r="E23" s="139"/>
      <c r="F23" s="139"/>
      <c r="G23" s="158"/>
      <c r="H23" s="171"/>
      <c r="I23" s="139"/>
      <c r="K23" s="139"/>
    </row>
    <row r="24" spans="1:11" s="165" customFormat="1">
      <c r="A24" s="139" t="s">
        <v>750</v>
      </c>
      <c r="B24" s="139"/>
      <c r="C24" s="139"/>
      <c r="D24" s="139"/>
      <c r="E24" s="139"/>
      <c r="F24" s="139"/>
      <c r="G24" s="158"/>
      <c r="H24" s="171"/>
      <c r="K24" s="139"/>
    </row>
    <row r="25" spans="1:11" s="165" customFormat="1">
      <c r="A25" s="139" t="s">
        <v>751</v>
      </c>
      <c r="B25" s="139"/>
      <c r="C25" s="139"/>
      <c r="D25" s="139"/>
      <c r="E25" s="139"/>
      <c r="F25" s="139"/>
      <c r="G25" s="158"/>
      <c r="H25" s="171"/>
      <c r="K25" s="139"/>
    </row>
    <row r="26" spans="1:11" s="165" customFormat="1">
      <c r="A26" s="139" t="s">
        <v>752</v>
      </c>
      <c r="B26" s="139"/>
      <c r="C26" s="139"/>
      <c r="D26" s="139"/>
      <c r="E26" s="139"/>
      <c r="F26" s="139"/>
      <c r="G26" s="158"/>
      <c r="H26" s="171"/>
      <c r="K26" s="139" t="s">
        <v>753</v>
      </c>
    </row>
    <row r="27" spans="1:11" s="165" customFormat="1">
      <c r="A27" s="139"/>
      <c r="B27" s="139"/>
      <c r="C27" s="139"/>
      <c r="D27" s="139"/>
      <c r="E27" s="139"/>
      <c r="F27" s="139"/>
      <c r="G27" s="158"/>
      <c r="H27" s="171"/>
      <c r="K27" s="139"/>
    </row>
    <row r="28" spans="1:11" s="165" customFormat="1">
      <c r="A28" s="139"/>
      <c r="B28" s="139"/>
      <c r="C28" s="139"/>
      <c r="D28" s="139"/>
      <c r="E28" s="139"/>
      <c r="F28" s="139"/>
      <c r="G28" s="158"/>
      <c r="H28" s="171"/>
      <c r="I28" s="139"/>
      <c r="K28" s="139"/>
    </row>
    <row r="29" spans="1:11" s="165" customFormat="1">
      <c r="A29" s="139"/>
      <c r="B29" s="139"/>
      <c r="C29" s="139"/>
      <c r="D29" s="139"/>
      <c r="E29" s="139"/>
      <c r="F29" s="139"/>
      <c r="G29" s="158"/>
      <c r="H29" s="158"/>
      <c r="I29" s="139"/>
      <c r="K29" s="139"/>
    </row>
    <row r="30" spans="1:11">
      <c r="J30" s="165"/>
    </row>
    <row r="31" spans="1:11">
      <c r="J31" s="165"/>
    </row>
    <row r="32" spans="1:11" s="165" customFormat="1">
      <c r="A32" s="139"/>
      <c r="B32" s="139"/>
      <c r="C32" s="139"/>
      <c r="D32" s="139"/>
      <c r="E32" s="139"/>
      <c r="F32" s="139"/>
      <c r="G32" s="139"/>
      <c r="I32" s="139"/>
      <c r="K32" s="139"/>
    </row>
    <row r="33" spans="8:8">
      <c r="H33" s="165"/>
    </row>
  </sheetData>
  <mergeCells count="3">
    <mergeCell ref="A1:K1"/>
    <mergeCell ref="B3:C3"/>
    <mergeCell ref="E3:K3"/>
  </mergeCells>
  <pageMargins left="1.3385826771653544" right="0.15748031496062992" top="0.55118110236220474" bottom="0.19685039370078741" header="0" footer="0"/>
  <pageSetup paperSize="5" scale="84" orientation="landscape" r:id="rId1"/>
  <headerFooter alignWithMargins="0">
    <oddHeader xml:space="preserve">&amp;L                         &amp;D&amp;RGobierno Regional De Los  Lagos
División de Análisis y Control de Gestión 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3"/>
  <sheetViews>
    <sheetView tabSelected="1" zoomScale="80" zoomScaleNormal="80" workbookViewId="0">
      <pane ySplit="1" topLeftCell="A790" activePane="bottomLeft" state="frozen"/>
      <selection activeCell="F1" sqref="F1"/>
      <selection pane="bottomLeft" activeCell="K824" sqref="K824"/>
    </sheetView>
  </sheetViews>
  <sheetFormatPr baseColWidth="10" defaultRowHeight="15.75"/>
  <cols>
    <col min="1" max="1" width="3.5703125" customWidth="1"/>
    <col min="2" max="2" width="11.42578125" hidden="1" customWidth="1"/>
    <col min="3" max="3" width="5.85546875" customWidth="1"/>
    <col min="4" max="4" width="11.42578125" style="15" hidden="1" customWidth="1"/>
    <col min="5" max="7" width="11.42578125" hidden="1" customWidth="1"/>
    <col min="8" max="8" width="21.28515625" style="15" bestFit="1" customWidth="1"/>
    <col min="9" max="9" width="13.5703125" style="15" bestFit="1" customWidth="1"/>
    <col min="10" max="10" width="16.7109375" hidden="1" customWidth="1"/>
    <col min="11" max="11" width="68.7109375" style="91" customWidth="1"/>
    <col min="12" max="12" width="13.85546875" hidden="1" customWidth="1"/>
    <col min="13" max="13" width="18.5703125" bestFit="1" customWidth="1"/>
    <col min="14" max="14" width="13.28515625" hidden="1" customWidth="1"/>
    <col min="15" max="15" width="18.5703125" bestFit="1" customWidth="1"/>
    <col min="16" max="16" width="18.140625" customWidth="1"/>
    <col min="17" max="17" width="14.28515625" hidden="1" customWidth="1"/>
    <col min="18" max="18" width="14.140625" hidden="1" customWidth="1"/>
    <col min="19" max="19" width="12.85546875" hidden="1" customWidth="1"/>
    <col min="20" max="20" width="11.42578125" hidden="1" customWidth="1"/>
    <col min="21" max="21" width="15.85546875" style="50" bestFit="1" customWidth="1"/>
    <col min="22" max="22" width="12.42578125" style="50" customWidth="1"/>
    <col min="23" max="23" width="15.85546875" style="50" bestFit="1" customWidth="1"/>
    <col min="24" max="24" width="14" style="50" customWidth="1"/>
    <col min="25" max="25" width="17.28515625" style="50" bestFit="1" customWidth="1"/>
    <col min="26" max="26" width="18.5703125" style="50" bestFit="1" customWidth="1"/>
    <col min="27" max="27" width="12.7109375" customWidth="1"/>
    <col min="28" max="28" width="8.5703125" customWidth="1"/>
    <col min="29" max="29" width="8.140625" style="256" customWidth="1"/>
    <col min="30" max="33" width="11.42578125" hidden="1" customWidth="1"/>
  </cols>
  <sheetData>
    <row r="1" spans="1:43" ht="63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7" t="s">
        <v>765</v>
      </c>
      <c r="N1" s="7" t="s">
        <v>12</v>
      </c>
      <c r="O1" s="7" t="s">
        <v>727</v>
      </c>
      <c r="P1" s="7" t="s">
        <v>13</v>
      </c>
      <c r="Q1" s="282" t="s">
        <v>700</v>
      </c>
      <c r="R1" s="7" t="s">
        <v>13</v>
      </c>
      <c r="S1" s="8">
        <v>2018</v>
      </c>
      <c r="T1" s="9" t="s">
        <v>14</v>
      </c>
      <c r="U1" s="283" t="s">
        <v>686</v>
      </c>
      <c r="V1" s="283" t="s">
        <v>687</v>
      </c>
      <c r="W1" s="283" t="s">
        <v>688</v>
      </c>
      <c r="X1" s="283" t="s">
        <v>698</v>
      </c>
      <c r="Y1" s="283" t="s">
        <v>699</v>
      </c>
      <c r="Z1" s="283" t="s">
        <v>700</v>
      </c>
      <c r="AA1" s="9" t="s">
        <v>15</v>
      </c>
      <c r="AB1" s="10" t="s">
        <v>16</v>
      </c>
      <c r="AC1" s="6" t="s">
        <v>728</v>
      </c>
      <c r="AD1" s="11" t="s">
        <v>17</v>
      </c>
      <c r="AE1" s="11" t="s">
        <v>18</v>
      </c>
      <c r="AF1" s="11" t="s">
        <v>19</v>
      </c>
      <c r="AG1" s="12" t="s">
        <v>20</v>
      </c>
    </row>
    <row r="2" spans="1:43" ht="18" customHeight="1">
      <c r="A2" s="73"/>
      <c r="B2" s="75"/>
      <c r="C2" s="73"/>
      <c r="D2" s="73"/>
      <c r="E2" s="73"/>
      <c r="F2" s="73"/>
      <c r="G2" s="73"/>
      <c r="H2" s="73"/>
      <c r="I2" s="310"/>
      <c r="J2" s="75"/>
      <c r="K2" s="281" t="s">
        <v>21</v>
      </c>
      <c r="L2" s="75"/>
      <c r="M2" s="73"/>
      <c r="N2" s="75"/>
      <c r="O2" s="73"/>
      <c r="P2" s="73"/>
      <c r="Q2" s="74"/>
      <c r="R2" s="75"/>
      <c r="S2" s="75"/>
      <c r="T2" s="75"/>
      <c r="U2" s="137"/>
      <c r="V2" s="137"/>
      <c r="W2" s="137"/>
      <c r="X2" s="137"/>
      <c r="Y2" s="137"/>
      <c r="Z2" s="73"/>
      <c r="AA2" s="73"/>
      <c r="AB2" s="73"/>
      <c r="AC2" s="73"/>
      <c r="AF2" s="14"/>
    </row>
    <row r="3" spans="1:43">
      <c r="A3" s="93"/>
      <c r="C3" s="93"/>
      <c r="D3" s="94"/>
      <c r="E3" s="93"/>
      <c r="F3" s="93"/>
      <c r="G3" s="95"/>
      <c r="H3" s="93"/>
      <c r="I3" s="95"/>
      <c r="K3" s="16" t="s">
        <v>22</v>
      </c>
      <c r="M3" s="93"/>
      <c r="O3" s="93"/>
      <c r="P3" s="93"/>
      <c r="U3" s="134"/>
      <c r="V3" s="134"/>
      <c r="W3" s="134"/>
      <c r="X3" s="134"/>
      <c r="Y3" s="134"/>
      <c r="Z3" s="93"/>
      <c r="AA3" s="93"/>
      <c r="AB3" s="93"/>
      <c r="AC3" s="272"/>
      <c r="AF3" s="14"/>
    </row>
    <row r="4" spans="1:43" ht="15" customHeight="1">
      <c r="A4" s="17">
        <v>31</v>
      </c>
      <c r="B4" s="106">
        <v>0</v>
      </c>
      <c r="C4" s="17" t="s">
        <v>23</v>
      </c>
      <c r="D4" s="18" t="s">
        <v>24</v>
      </c>
      <c r="E4" s="17" t="s">
        <v>25</v>
      </c>
      <c r="F4" s="17" t="s">
        <v>25</v>
      </c>
      <c r="G4" s="18" t="s">
        <v>26</v>
      </c>
      <c r="H4" s="18" t="s">
        <v>27</v>
      </c>
      <c r="I4" s="18">
        <v>20100310</v>
      </c>
      <c r="J4" s="124" t="str">
        <f>CONCATENATE(I4,"-",H4)</f>
        <v>20100310-EJECUCION</v>
      </c>
      <c r="K4" s="18" t="s">
        <v>28</v>
      </c>
      <c r="L4" s="107">
        <v>2686719764</v>
      </c>
      <c r="M4" s="19">
        <v>2655595924</v>
      </c>
      <c r="N4" s="107">
        <v>2602907764</v>
      </c>
      <c r="O4" s="19">
        <v>2654564924</v>
      </c>
      <c r="P4" s="19">
        <v>1031000</v>
      </c>
      <c r="Q4" s="19">
        <v>0</v>
      </c>
      <c r="R4" s="108">
        <v>83812000</v>
      </c>
      <c r="S4" s="20">
        <v>0</v>
      </c>
      <c r="T4" s="21">
        <v>0</v>
      </c>
      <c r="U4" s="284">
        <v>0</v>
      </c>
      <c r="V4" s="284">
        <v>0</v>
      </c>
      <c r="W4" s="284">
        <v>0</v>
      </c>
      <c r="X4" s="284">
        <f>U4+V4+W4</f>
        <v>0</v>
      </c>
      <c r="Y4" s="284">
        <f>P4-X4</f>
        <v>1031000</v>
      </c>
      <c r="Z4" s="284">
        <f>M4-(O4+P4)</f>
        <v>0</v>
      </c>
      <c r="AA4" s="17" t="s">
        <v>29</v>
      </c>
      <c r="AB4" s="17" t="s">
        <v>702</v>
      </c>
      <c r="AC4" s="88" t="s">
        <v>30</v>
      </c>
      <c r="AD4" s="22" t="s">
        <v>31</v>
      </c>
      <c r="AE4" s="23" t="s">
        <v>30</v>
      </c>
      <c r="AF4" s="24" t="s">
        <v>32</v>
      </c>
      <c r="AG4" s="23" t="s">
        <v>45</v>
      </c>
    </row>
    <row r="5" spans="1:43" ht="15" customHeight="1">
      <c r="A5" s="17">
        <v>31</v>
      </c>
      <c r="B5" s="106">
        <v>0</v>
      </c>
      <c r="C5" s="17" t="s">
        <v>23</v>
      </c>
      <c r="D5" s="18" t="s">
        <v>33</v>
      </c>
      <c r="E5" s="17" t="s">
        <v>25</v>
      </c>
      <c r="F5" s="17" t="s">
        <v>25</v>
      </c>
      <c r="G5" s="18" t="s">
        <v>34</v>
      </c>
      <c r="H5" s="18" t="s">
        <v>35</v>
      </c>
      <c r="I5" s="18">
        <v>30126279</v>
      </c>
      <c r="J5" s="124" t="str">
        <f t="shared" ref="J5:J8" si="0">CONCATENATE(I5,"-",H5)</f>
        <v>30126279-DISEÑO</v>
      </c>
      <c r="K5" s="18" t="s">
        <v>36</v>
      </c>
      <c r="L5" s="107">
        <v>19997986</v>
      </c>
      <c r="M5" s="19">
        <v>21497985</v>
      </c>
      <c r="N5" s="107">
        <v>15998388</v>
      </c>
      <c r="O5" s="19">
        <v>15998388</v>
      </c>
      <c r="P5" s="19">
        <v>5499597</v>
      </c>
      <c r="Q5" s="19">
        <v>0</v>
      </c>
      <c r="R5" s="108">
        <v>3999598</v>
      </c>
      <c r="S5" s="20">
        <v>0</v>
      </c>
      <c r="T5" s="21">
        <v>0</v>
      </c>
      <c r="U5" s="284">
        <v>0</v>
      </c>
      <c r="V5" s="284">
        <v>3999597</v>
      </c>
      <c r="W5" s="284">
        <v>0</v>
      </c>
      <c r="X5" s="284">
        <f t="shared" ref="X5:X8" si="1">U5+V5+W5</f>
        <v>3999597</v>
      </c>
      <c r="Y5" s="284">
        <f t="shared" ref="Y5:Y8" si="2">P5-X5</f>
        <v>1500000</v>
      </c>
      <c r="Z5" s="284">
        <f t="shared" ref="Z5:Z8" si="3">M5-(O5+P5)</f>
        <v>0</v>
      </c>
      <c r="AA5" s="17" t="s">
        <v>29</v>
      </c>
      <c r="AB5" s="17" t="s">
        <v>702</v>
      </c>
      <c r="AC5" s="88" t="s">
        <v>30</v>
      </c>
      <c r="AD5" s="22" t="s">
        <v>31</v>
      </c>
      <c r="AE5" s="23" t="s">
        <v>30</v>
      </c>
      <c r="AF5" s="24" t="s">
        <v>37</v>
      </c>
      <c r="AG5" s="23" t="s">
        <v>45</v>
      </c>
    </row>
    <row r="6" spans="1:43" ht="15" customHeight="1">
      <c r="A6" s="17">
        <v>31</v>
      </c>
      <c r="B6" s="106">
        <v>0</v>
      </c>
      <c r="C6" s="17" t="s">
        <v>23</v>
      </c>
      <c r="D6" s="18" t="s">
        <v>38</v>
      </c>
      <c r="E6" s="17" t="s">
        <v>25</v>
      </c>
      <c r="F6" s="17" t="s">
        <v>25</v>
      </c>
      <c r="G6" s="18" t="s">
        <v>26</v>
      </c>
      <c r="H6" s="18" t="s">
        <v>27</v>
      </c>
      <c r="I6" s="18">
        <v>30134809</v>
      </c>
      <c r="J6" s="124" t="str">
        <f t="shared" si="0"/>
        <v>30134809-EJECUCION</v>
      </c>
      <c r="K6" s="18" t="s">
        <v>39</v>
      </c>
      <c r="L6" s="107">
        <v>607147890</v>
      </c>
      <c r="M6" s="19">
        <v>608147890</v>
      </c>
      <c r="N6" s="107">
        <v>547983527</v>
      </c>
      <c r="O6" s="19">
        <v>548983527</v>
      </c>
      <c r="P6" s="19">
        <v>59164363</v>
      </c>
      <c r="Q6" s="19">
        <v>0</v>
      </c>
      <c r="R6" s="108">
        <v>59164363</v>
      </c>
      <c r="S6" s="20">
        <v>0</v>
      </c>
      <c r="T6" s="21">
        <v>0</v>
      </c>
      <c r="U6" s="284">
        <v>0</v>
      </c>
      <c r="V6" s="284">
        <v>0</v>
      </c>
      <c r="W6" s="284">
        <v>0</v>
      </c>
      <c r="X6" s="284">
        <f t="shared" si="1"/>
        <v>0</v>
      </c>
      <c r="Y6" s="284">
        <f t="shared" si="2"/>
        <v>59164363</v>
      </c>
      <c r="Z6" s="284">
        <f t="shared" si="3"/>
        <v>0</v>
      </c>
      <c r="AA6" s="17" t="s">
        <v>776</v>
      </c>
      <c r="AB6" s="17" t="s">
        <v>702</v>
      </c>
      <c r="AC6" s="88" t="s">
        <v>40</v>
      </c>
      <c r="AD6" s="22" t="s">
        <v>31</v>
      </c>
      <c r="AE6" s="23"/>
      <c r="AF6" s="24">
        <v>2014</v>
      </c>
      <c r="AG6" s="23" t="s">
        <v>45</v>
      </c>
    </row>
    <row r="7" spans="1:43" ht="15" customHeight="1">
      <c r="A7" s="17">
        <v>31</v>
      </c>
      <c r="B7" s="106">
        <v>0</v>
      </c>
      <c r="C7" s="17" t="s">
        <v>23</v>
      </c>
      <c r="D7" s="18" t="s">
        <v>41</v>
      </c>
      <c r="E7" s="17" t="s">
        <v>25</v>
      </c>
      <c r="F7" s="17" t="s">
        <v>25</v>
      </c>
      <c r="G7" s="18" t="s">
        <v>42</v>
      </c>
      <c r="H7" s="18" t="s">
        <v>27</v>
      </c>
      <c r="I7" s="18">
        <v>30165522</v>
      </c>
      <c r="J7" s="124" t="str">
        <f t="shared" si="0"/>
        <v>30165522-EJECUCION</v>
      </c>
      <c r="K7" s="18" t="s">
        <v>43</v>
      </c>
      <c r="L7" s="107">
        <v>499769000</v>
      </c>
      <c r="M7" s="19">
        <v>499769000</v>
      </c>
      <c r="N7" s="107">
        <v>3000000</v>
      </c>
      <c r="O7" s="19">
        <v>3000000</v>
      </c>
      <c r="P7" s="19">
        <v>496769000</v>
      </c>
      <c r="Q7" s="19">
        <v>0</v>
      </c>
      <c r="R7" s="108">
        <v>496769000</v>
      </c>
      <c r="S7" s="20">
        <v>0</v>
      </c>
      <c r="T7" s="21">
        <v>0</v>
      </c>
      <c r="U7" s="284">
        <v>0</v>
      </c>
      <c r="V7" s="284">
        <v>0</v>
      </c>
      <c r="W7" s="284">
        <v>0</v>
      </c>
      <c r="X7" s="284">
        <f t="shared" si="1"/>
        <v>0</v>
      </c>
      <c r="Y7" s="284">
        <f t="shared" si="2"/>
        <v>496769000</v>
      </c>
      <c r="Z7" s="284">
        <f t="shared" si="3"/>
        <v>0</v>
      </c>
      <c r="AA7" s="17" t="s">
        <v>29</v>
      </c>
      <c r="AB7" s="17" t="s">
        <v>702</v>
      </c>
      <c r="AC7" s="88" t="s">
        <v>40</v>
      </c>
      <c r="AD7" s="22" t="s">
        <v>31</v>
      </c>
      <c r="AE7" s="23"/>
      <c r="AF7" s="24">
        <v>2014</v>
      </c>
      <c r="AG7" s="23" t="s">
        <v>45</v>
      </c>
    </row>
    <row r="8" spans="1:43" ht="15" customHeight="1">
      <c r="A8" s="17">
        <v>31</v>
      </c>
      <c r="B8" s="106">
        <v>8</v>
      </c>
      <c r="C8" s="17" t="s">
        <v>23</v>
      </c>
      <c r="D8" s="18" t="s">
        <v>33</v>
      </c>
      <c r="E8" s="17" t="s">
        <v>25</v>
      </c>
      <c r="F8" s="17" t="s">
        <v>25</v>
      </c>
      <c r="G8" s="18" t="s">
        <v>26</v>
      </c>
      <c r="H8" s="18" t="s">
        <v>27</v>
      </c>
      <c r="I8" s="18">
        <v>30129384</v>
      </c>
      <c r="J8" s="124" t="str">
        <f t="shared" si="0"/>
        <v>30129384-EJECUCION</v>
      </c>
      <c r="K8" s="128" t="s">
        <v>44</v>
      </c>
      <c r="L8" s="107">
        <v>2997446000</v>
      </c>
      <c r="M8" s="138">
        <v>3391507000</v>
      </c>
      <c r="N8" s="107">
        <v>336000000</v>
      </c>
      <c r="O8" s="138">
        <v>219369486</v>
      </c>
      <c r="P8" s="138">
        <v>2281281001</v>
      </c>
      <c r="Q8" s="19">
        <v>890856513</v>
      </c>
      <c r="R8" s="108">
        <v>2200000000</v>
      </c>
      <c r="S8" s="20">
        <v>461446000</v>
      </c>
      <c r="T8" s="21">
        <v>0</v>
      </c>
      <c r="U8" s="284">
        <v>74902633</v>
      </c>
      <c r="V8" s="284">
        <v>0</v>
      </c>
      <c r="W8" s="284">
        <v>162814492</v>
      </c>
      <c r="X8" s="284">
        <f t="shared" si="1"/>
        <v>237717125</v>
      </c>
      <c r="Y8" s="284">
        <f t="shared" si="2"/>
        <v>2043563876</v>
      </c>
      <c r="Z8" s="284">
        <f t="shared" si="3"/>
        <v>890856513</v>
      </c>
      <c r="AA8" s="17" t="s">
        <v>29</v>
      </c>
      <c r="AB8" s="17" t="s">
        <v>702</v>
      </c>
      <c r="AC8" s="88" t="s">
        <v>30</v>
      </c>
      <c r="AD8" s="22" t="s">
        <v>45</v>
      </c>
      <c r="AE8" s="23" t="s">
        <v>30</v>
      </c>
      <c r="AF8" s="24" t="s">
        <v>46</v>
      </c>
      <c r="AG8" s="23" t="s">
        <v>45</v>
      </c>
    </row>
    <row r="9" spans="1:43">
      <c r="A9" s="93"/>
      <c r="C9" s="93"/>
      <c r="D9" s="94"/>
      <c r="E9" s="93"/>
      <c r="F9" s="93"/>
      <c r="G9" s="95"/>
      <c r="H9" s="93"/>
      <c r="I9" s="95"/>
      <c r="K9" s="122" t="s">
        <v>47</v>
      </c>
      <c r="L9" s="25">
        <f>SUBTOTAL(9,L4:L8)</f>
        <v>6811080640</v>
      </c>
      <c r="M9" s="123">
        <f>SUBTOTAL(9,M4:M8)</f>
        <v>7176517799</v>
      </c>
      <c r="N9" s="25">
        <v>3505889679</v>
      </c>
      <c r="O9" s="123">
        <f t="shared" ref="O9:P9" si="4">SUBTOTAL(9,O4:O8)</f>
        <v>3441916325</v>
      </c>
      <c r="P9" s="123">
        <f t="shared" si="4"/>
        <v>2843744961</v>
      </c>
      <c r="Q9" s="121">
        <v>890856513</v>
      </c>
      <c r="R9" s="25">
        <v>2843744961</v>
      </c>
      <c r="S9" s="25">
        <v>461446000</v>
      </c>
      <c r="T9" s="25">
        <v>0</v>
      </c>
      <c r="U9" s="123">
        <f t="shared" ref="U9:W9" si="5">SUBTOTAL(9,U4:U8)</f>
        <v>74902633</v>
      </c>
      <c r="V9" s="123">
        <f t="shared" si="5"/>
        <v>3999597</v>
      </c>
      <c r="W9" s="123">
        <f t="shared" si="5"/>
        <v>162814492</v>
      </c>
      <c r="X9" s="123">
        <f t="shared" ref="X9:Z9" si="6">SUBTOTAL(9,X4:X8)</f>
        <v>241716722</v>
      </c>
      <c r="Y9" s="123">
        <f t="shared" si="6"/>
        <v>2602028239</v>
      </c>
      <c r="Z9" s="123">
        <f t="shared" si="6"/>
        <v>890856513</v>
      </c>
      <c r="AA9" s="99"/>
      <c r="AB9" s="99"/>
      <c r="AC9" s="273"/>
      <c r="AE9" s="23"/>
      <c r="AF9" s="24"/>
      <c r="AG9" s="23"/>
      <c r="AH9" s="99"/>
      <c r="AI9" s="99"/>
      <c r="AJ9" s="99"/>
      <c r="AK9" s="99"/>
      <c r="AL9" s="99"/>
      <c r="AM9" s="99"/>
      <c r="AN9" s="99"/>
      <c r="AO9" s="99"/>
      <c r="AP9" s="99"/>
      <c r="AQ9" s="99"/>
    </row>
    <row r="10" spans="1:43" ht="8.25" customHeight="1">
      <c r="A10" s="80"/>
      <c r="C10" s="93"/>
      <c r="D10" s="94"/>
      <c r="E10" s="93"/>
      <c r="F10" s="93"/>
      <c r="G10" s="95"/>
      <c r="H10" s="93"/>
      <c r="I10" s="95"/>
      <c r="K10" s="278"/>
      <c r="M10" s="93"/>
      <c r="O10" s="93"/>
      <c r="P10" s="134"/>
      <c r="U10" s="134"/>
      <c r="V10" s="134"/>
      <c r="W10" s="134"/>
      <c r="X10" s="134"/>
      <c r="Y10" s="134"/>
      <c r="Z10" s="93"/>
      <c r="AA10" s="93"/>
      <c r="AB10" s="93"/>
      <c r="AC10" s="272"/>
      <c r="AE10" s="23"/>
      <c r="AF10" s="24"/>
      <c r="AG10" s="23"/>
    </row>
    <row r="11" spans="1:43">
      <c r="A11" s="93"/>
      <c r="C11" s="93"/>
      <c r="D11" s="94"/>
      <c r="E11" s="93"/>
      <c r="F11" s="93"/>
      <c r="G11" s="95"/>
      <c r="H11" s="93"/>
      <c r="I11" s="95"/>
      <c r="K11" s="16" t="s">
        <v>48</v>
      </c>
      <c r="M11" s="93"/>
      <c r="O11" s="93"/>
      <c r="P11" s="93"/>
      <c r="U11" s="134"/>
      <c r="V11" s="134"/>
      <c r="W11" s="134"/>
      <c r="X11" s="134"/>
      <c r="Y11" s="134"/>
      <c r="Z11" s="93"/>
      <c r="AA11" s="93"/>
      <c r="AB11" s="93"/>
      <c r="AC11" s="272"/>
      <c r="AE11" s="23"/>
      <c r="AF11" s="24"/>
      <c r="AG11" s="23"/>
    </row>
    <row r="12" spans="1:43" ht="15" customHeight="1">
      <c r="A12" s="17">
        <v>31</v>
      </c>
      <c r="B12" s="106">
        <v>9</v>
      </c>
      <c r="C12" s="17" t="s">
        <v>49</v>
      </c>
      <c r="D12" s="18" t="s">
        <v>33</v>
      </c>
      <c r="E12" s="17" t="s">
        <v>25</v>
      </c>
      <c r="F12" s="17" t="s">
        <v>25</v>
      </c>
      <c r="G12" s="18" t="s">
        <v>26</v>
      </c>
      <c r="H12" s="18" t="s">
        <v>27</v>
      </c>
      <c r="I12" s="18">
        <v>30062818</v>
      </c>
      <c r="J12" s="124" t="str">
        <f>CONCATENATE(I12,"-",H12)</f>
        <v>30062818-EJECUCION</v>
      </c>
      <c r="K12" s="128" t="s">
        <v>50</v>
      </c>
      <c r="L12" s="107">
        <v>3099186000</v>
      </c>
      <c r="M12" s="138">
        <v>3099186000</v>
      </c>
      <c r="N12" s="107">
        <v>0</v>
      </c>
      <c r="O12" s="138">
        <v>0</v>
      </c>
      <c r="P12" s="138">
        <v>1200000000</v>
      </c>
      <c r="Q12" s="19">
        <v>1899186000</v>
      </c>
      <c r="R12" s="108">
        <v>1200000000</v>
      </c>
      <c r="S12" s="20">
        <v>1899186000</v>
      </c>
      <c r="T12" s="21">
        <v>0</v>
      </c>
      <c r="U12" s="284">
        <v>0</v>
      </c>
      <c r="V12" s="284">
        <v>0</v>
      </c>
      <c r="W12" s="284">
        <v>0</v>
      </c>
      <c r="X12" s="284">
        <f>U12+V12+W12</f>
        <v>0</v>
      </c>
      <c r="Y12" s="284">
        <f>P12-X12</f>
        <v>1200000000</v>
      </c>
      <c r="Z12" s="284">
        <f>M12-(O12+P12)</f>
        <v>1899186000</v>
      </c>
      <c r="AA12" s="17" t="s">
        <v>51</v>
      </c>
      <c r="AB12" s="17" t="s">
        <v>702</v>
      </c>
      <c r="AC12" s="88" t="s">
        <v>30</v>
      </c>
      <c r="AD12" s="26" t="s">
        <v>45</v>
      </c>
      <c r="AE12" s="27" t="s">
        <v>30</v>
      </c>
      <c r="AF12" s="28" t="s">
        <v>46</v>
      </c>
      <c r="AG12" s="27" t="s">
        <v>45</v>
      </c>
    </row>
    <row r="13" spans="1:43">
      <c r="A13" s="93"/>
      <c r="C13" s="93"/>
      <c r="D13" s="94"/>
      <c r="E13" s="93"/>
      <c r="F13" s="93"/>
      <c r="G13" s="95"/>
      <c r="H13" s="93"/>
      <c r="I13" s="95"/>
      <c r="K13" s="122" t="s">
        <v>52</v>
      </c>
      <c r="L13" s="25">
        <f>SUBTOTAL(9,L12)</f>
        <v>3099186000</v>
      </c>
      <c r="M13" s="123">
        <f>SUBTOTAL(9,M12)</f>
        <v>3099186000</v>
      </c>
      <c r="N13" s="25">
        <v>0</v>
      </c>
      <c r="O13" s="123">
        <f t="shared" ref="O13:P13" si="7">SUBTOTAL(9,O12)</f>
        <v>0</v>
      </c>
      <c r="P13" s="123">
        <f t="shared" si="7"/>
        <v>1200000000</v>
      </c>
      <c r="Q13" s="121">
        <v>1899186000</v>
      </c>
      <c r="R13" s="25">
        <v>1200000000</v>
      </c>
      <c r="S13" s="25">
        <v>1899186000</v>
      </c>
      <c r="T13" s="25">
        <v>0</v>
      </c>
      <c r="U13" s="123">
        <f t="shared" ref="U13:W13" si="8">SUBTOTAL(9,U12)</f>
        <v>0</v>
      </c>
      <c r="V13" s="123">
        <f t="shared" si="8"/>
        <v>0</v>
      </c>
      <c r="W13" s="123">
        <f t="shared" si="8"/>
        <v>0</v>
      </c>
      <c r="X13" s="123">
        <f t="shared" ref="X13:Z13" si="9">SUBTOTAL(9,X12)</f>
        <v>0</v>
      </c>
      <c r="Y13" s="123">
        <f t="shared" si="9"/>
        <v>1200000000</v>
      </c>
      <c r="Z13" s="123">
        <f t="shared" si="9"/>
        <v>1899186000</v>
      </c>
      <c r="AA13" s="99"/>
      <c r="AB13" s="99"/>
      <c r="AC13" s="273"/>
      <c r="AE13" s="23"/>
      <c r="AF13" s="24"/>
      <c r="AG13" s="23"/>
      <c r="AH13" s="99"/>
      <c r="AI13" s="99"/>
      <c r="AJ13" s="99"/>
      <c r="AK13" s="99"/>
      <c r="AL13" s="99"/>
      <c r="AM13" s="99"/>
      <c r="AN13" s="99"/>
      <c r="AO13" s="99"/>
      <c r="AP13" s="99"/>
      <c r="AQ13" s="99"/>
    </row>
    <row r="14" spans="1:43" ht="12" customHeight="1">
      <c r="A14" s="93"/>
      <c r="C14" s="93"/>
      <c r="D14" s="94"/>
      <c r="E14" s="93"/>
      <c r="F14" s="93"/>
      <c r="G14" s="95"/>
      <c r="H14" s="93"/>
      <c r="I14" s="95"/>
      <c r="K14" s="278"/>
      <c r="M14" s="93"/>
      <c r="O14" s="93"/>
      <c r="P14" s="93"/>
      <c r="U14" s="134"/>
      <c r="V14" s="134"/>
      <c r="W14" s="134"/>
      <c r="X14" s="134"/>
      <c r="Y14" s="134"/>
      <c r="Z14" s="93"/>
      <c r="AA14" s="93"/>
      <c r="AB14" s="93"/>
      <c r="AC14" s="272"/>
      <c r="AE14" s="23"/>
      <c r="AF14" s="24"/>
      <c r="AG14" s="23"/>
    </row>
    <row r="15" spans="1:43">
      <c r="A15" s="93"/>
      <c r="C15" s="93"/>
      <c r="D15" s="94"/>
      <c r="E15" s="93"/>
      <c r="F15" s="93"/>
      <c r="G15" s="95"/>
      <c r="H15" s="93"/>
      <c r="I15" s="95"/>
      <c r="K15" s="16" t="s">
        <v>53</v>
      </c>
      <c r="M15" s="93"/>
      <c r="O15" s="93"/>
      <c r="P15" s="93"/>
      <c r="U15" s="134"/>
      <c r="V15" s="134"/>
      <c r="W15" s="134"/>
      <c r="X15" s="134"/>
      <c r="Y15" s="134"/>
      <c r="Z15" s="93"/>
      <c r="AA15" s="93"/>
      <c r="AB15" s="93"/>
      <c r="AC15" s="272"/>
      <c r="AE15" s="23"/>
      <c r="AF15" s="24"/>
      <c r="AG15" s="23"/>
    </row>
    <row r="16" spans="1:43" ht="15" customHeight="1">
      <c r="A16" s="17">
        <v>31</v>
      </c>
      <c r="B16" s="106">
        <v>1</v>
      </c>
      <c r="C16" s="17" t="s">
        <v>54</v>
      </c>
      <c r="D16" s="18" t="s">
        <v>38</v>
      </c>
      <c r="E16" s="17" t="s">
        <v>25</v>
      </c>
      <c r="F16" s="17" t="s">
        <v>25</v>
      </c>
      <c r="G16" s="18" t="s">
        <v>55</v>
      </c>
      <c r="H16" s="18" t="s">
        <v>27</v>
      </c>
      <c r="I16" s="18">
        <v>30043744</v>
      </c>
      <c r="J16" s="124" t="str">
        <f t="shared" ref="J16:J19" si="10">CONCATENATE(I16,"-",H16)</f>
        <v>30043744-EJECUCION</v>
      </c>
      <c r="K16" s="18" t="s">
        <v>56</v>
      </c>
      <c r="L16" s="107">
        <v>5406376219</v>
      </c>
      <c r="M16" s="19">
        <v>5406376219</v>
      </c>
      <c r="N16" s="107">
        <v>0</v>
      </c>
      <c r="O16" s="19">
        <v>0</v>
      </c>
      <c r="P16" s="19">
        <v>200000000</v>
      </c>
      <c r="Q16" s="19">
        <v>5206376219</v>
      </c>
      <c r="R16" s="108">
        <v>200000000</v>
      </c>
      <c r="S16" s="20">
        <v>5206376219</v>
      </c>
      <c r="T16" s="21">
        <v>0</v>
      </c>
      <c r="U16" s="284">
        <v>0</v>
      </c>
      <c r="V16" s="284">
        <v>0</v>
      </c>
      <c r="W16" s="284">
        <v>0</v>
      </c>
      <c r="X16" s="284">
        <f t="shared" ref="X16:X19" si="11">U16+V16+W16</f>
        <v>0</v>
      </c>
      <c r="Y16" s="284">
        <f t="shared" ref="Y16:Y19" si="12">P16-X16</f>
        <v>200000000</v>
      </c>
      <c r="Z16" s="284">
        <f t="shared" ref="Z16:Z19" si="13">M16-(O16+P16)</f>
        <v>5206376219</v>
      </c>
      <c r="AA16" s="17" t="s">
        <v>51</v>
      </c>
      <c r="AB16" s="17" t="s">
        <v>701</v>
      </c>
      <c r="AC16" s="88" t="s">
        <v>57</v>
      </c>
      <c r="AD16" s="22" t="s">
        <v>31</v>
      </c>
      <c r="AE16" s="23"/>
      <c r="AF16" s="24"/>
      <c r="AG16" s="23" t="s">
        <v>45</v>
      </c>
    </row>
    <row r="17" spans="1:43" ht="15" customHeight="1">
      <c r="A17" s="17">
        <v>31</v>
      </c>
      <c r="B17" s="106">
        <v>13</v>
      </c>
      <c r="C17" s="17" t="s">
        <v>54</v>
      </c>
      <c r="D17" s="18" t="s">
        <v>38</v>
      </c>
      <c r="E17" s="17" t="s">
        <v>25</v>
      </c>
      <c r="F17" s="17" t="s">
        <v>25</v>
      </c>
      <c r="G17" s="18" t="s">
        <v>26</v>
      </c>
      <c r="H17" s="18" t="s">
        <v>27</v>
      </c>
      <c r="I17" s="18">
        <v>30259772</v>
      </c>
      <c r="J17" s="124" t="str">
        <f t="shared" si="10"/>
        <v>30259772-EJECUCION</v>
      </c>
      <c r="K17" s="18" t="s">
        <v>779</v>
      </c>
      <c r="L17" s="107">
        <v>103274000</v>
      </c>
      <c r="M17" s="19">
        <v>103274000</v>
      </c>
      <c r="N17" s="107">
        <v>0</v>
      </c>
      <c r="O17" s="19">
        <v>0</v>
      </c>
      <c r="P17" s="19">
        <v>103274000</v>
      </c>
      <c r="Q17" s="19">
        <v>0</v>
      </c>
      <c r="R17" s="108">
        <v>103274000</v>
      </c>
      <c r="S17" s="20">
        <v>0</v>
      </c>
      <c r="T17" s="21">
        <v>0</v>
      </c>
      <c r="U17" s="284">
        <v>0</v>
      </c>
      <c r="V17" s="284">
        <v>0</v>
      </c>
      <c r="W17" s="284">
        <v>0</v>
      </c>
      <c r="X17" s="284">
        <f t="shared" si="11"/>
        <v>0</v>
      </c>
      <c r="Y17" s="284">
        <f t="shared" si="12"/>
        <v>103274000</v>
      </c>
      <c r="Z17" s="284">
        <f t="shared" si="13"/>
        <v>0</v>
      </c>
      <c r="AA17" s="17" t="s">
        <v>51</v>
      </c>
      <c r="AB17" s="17" t="s">
        <v>701</v>
      </c>
      <c r="AC17" s="88" t="s">
        <v>30</v>
      </c>
      <c r="AD17" s="29" t="s">
        <v>31</v>
      </c>
      <c r="AE17" s="30" t="s">
        <v>30</v>
      </c>
      <c r="AF17" s="31" t="s">
        <v>58</v>
      </c>
      <c r="AG17" s="30" t="s">
        <v>45</v>
      </c>
    </row>
    <row r="18" spans="1:43" ht="15" customHeight="1">
      <c r="A18" s="17">
        <v>31</v>
      </c>
      <c r="B18" s="106">
        <v>2</v>
      </c>
      <c r="C18" s="17" t="s">
        <v>54</v>
      </c>
      <c r="D18" s="18" t="s">
        <v>33</v>
      </c>
      <c r="E18" s="17" t="s">
        <v>25</v>
      </c>
      <c r="F18" s="17" t="s">
        <v>25</v>
      </c>
      <c r="G18" s="18" t="s">
        <v>26</v>
      </c>
      <c r="H18" s="18" t="s">
        <v>27</v>
      </c>
      <c r="I18" s="18">
        <v>30087456</v>
      </c>
      <c r="J18" s="124" t="str">
        <f t="shared" si="10"/>
        <v>30087456-EJECUCION</v>
      </c>
      <c r="K18" s="18" t="s">
        <v>59</v>
      </c>
      <c r="L18" s="107">
        <v>607539000</v>
      </c>
      <c r="M18" s="19">
        <v>607539000</v>
      </c>
      <c r="N18" s="107">
        <v>0</v>
      </c>
      <c r="O18" s="19">
        <v>0</v>
      </c>
      <c r="P18" s="19">
        <v>100000000</v>
      </c>
      <c r="Q18" s="19">
        <v>507539000</v>
      </c>
      <c r="R18" s="108">
        <v>100000000</v>
      </c>
      <c r="S18" s="20">
        <v>507539000</v>
      </c>
      <c r="T18" s="21">
        <v>0</v>
      </c>
      <c r="U18" s="284">
        <v>0</v>
      </c>
      <c r="V18" s="284">
        <v>0</v>
      </c>
      <c r="W18" s="284">
        <v>0</v>
      </c>
      <c r="X18" s="284">
        <f t="shared" si="11"/>
        <v>0</v>
      </c>
      <c r="Y18" s="284">
        <f t="shared" si="12"/>
        <v>100000000</v>
      </c>
      <c r="Z18" s="284">
        <f t="shared" si="13"/>
        <v>507539000</v>
      </c>
      <c r="AA18" s="17" t="s">
        <v>51</v>
      </c>
      <c r="AB18" s="17" t="s">
        <v>702</v>
      </c>
      <c r="AC18" s="88" t="s">
        <v>60</v>
      </c>
      <c r="AD18" s="22" t="s">
        <v>31</v>
      </c>
      <c r="AE18" s="23" t="s">
        <v>60</v>
      </c>
      <c r="AF18" s="24" t="s">
        <v>61</v>
      </c>
      <c r="AG18" s="23"/>
    </row>
    <row r="19" spans="1:43" ht="15" customHeight="1">
      <c r="A19" s="17">
        <v>31</v>
      </c>
      <c r="B19" s="106">
        <v>3</v>
      </c>
      <c r="C19" s="17" t="s">
        <v>54</v>
      </c>
      <c r="D19" s="18" t="s">
        <v>62</v>
      </c>
      <c r="E19" s="17" t="s">
        <v>25</v>
      </c>
      <c r="F19" s="17" t="s">
        <v>25</v>
      </c>
      <c r="G19" s="18" t="s">
        <v>26</v>
      </c>
      <c r="H19" s="18" t="s">
        <v>27</v>
      </c>
      <c r="I19" s="18">
        <v>30118247</v>
      </c>
      <c r="J19" s="124" t="str">
        <f t="shared" si="10"/>
        <v>30118247-EJECUCION</v>
      </c>
      <c r="K19" s="128" t="s">
        <v>63</v>
      </c>
      <c r="L19" s="107">
        <v>1566296000</v>
      </c>
      <c r="M19" s="138">
        <v>1566296000</v>
      </c>
      <c r="N19" s="107">
        <v>0</v>
      </c>
      <c r="O19" s="138">
        <v>0</v>
      </c>
      <c r="P19" s="138">
        <v>100000000</v>
      </c>
      <c r="Q19" s="19">
        <v>1466296000</v>
      </c>
      <c r="R19" s="108">
        <v>100000000</v>
      </c>
      <c r="S19" s="20">
        <v>1466296000</v>
      </c>
      <c r="T19" s="21">
        <v>0</v>
      </c>
      <c r="U19" s="284">
        <v>0</v>
      </c>
      <c r="V19" s="284">
        <v>0</v>
      </c>
      <c r="W19" s="284">
        <v>0</v>
      </c>
      <c r="X19" s="284">
        <f t="shared" si="11"/>
        <v>0</v>
      </c>
      <c r="Y19" s="284">
        <f t="shared" si="12"/>
        <v>100000000</v>
      </c>
      <c r="Z19" s="284">
        <f t="shared" si="13"/>
        <v>1466296000</v>
      </c>
      <c r="AA19" s="17" t="s">
        <v>51</v>
      </c>
      <c r="AB19" s="17" t="s">
        <v>702</v>
      </c>
      <c r="AC19" s="88" t="s">
        <v>64</v>
      </c>
      <c r="AD19" s="22" t="s">
        <v>31</v>
      </c>
      <c r="AE19" s="23" t="s">
        <v>64</v>
      </c>
      <c r="AF19" s="24" t="s">
        <v>65</v>
      </c>
      <c r="AG19" s="23"/>
    </row>
    <row r="20" spans="1:43">
      <c r="A20" s="93"/>
      <c r="C20" s="93"/>
      <c r="D20" s="94"/>
      <c r="E20" s="93"/>
      <c r="F20" s="93"/>
      <c r="G20" s="95"/>
      <c r="H20" s="93"/>
      <c r="I20" s="95"/>
      <c r="K20" s="122" t="s">
        <v>66</v>
      </c>
      <c r="L20" s="25">
        <f>SUBTOTAL(9,L16:L19)</f>
        <v>7683485219</v>
      </c>
      <c r="M20" s="123">
        <f>SUBTOTAL(9,M16:M19)</f>
        <v>7683485219</v>
      </c>
      <c r="N20" s="25">
        <v>0</v>
      </c>
      <c r="O20" s="123">
        <f t="shared" ref="O20:P20" si="14">SUBTOTAL(9,O16:O19)</f>
        <v>0</v>
      </c>
      <c r="P20" s="123">
        <f t="shared" si="14"/>
        <v>503274000</v>
      </c>
      <c r="Q20" s="121">
        <v>7180211219</v>
      </c>
      <c r="R20" s="25">
        <v>503274000</v>
      </c>
      <c r="S20" s="25">
        <v>7180211219</v>
      </c>
      <c r="T20" s="25">
        <v>0</v>
      </c>
      <c r="U20" s="123">
        <f t="shared" ref="U20:W20" si="15">SUBTOTAL(9,U16:U19)</f>
        <v>0</v>
      </c>
      <c r="V20" s="123">
        <f t="shared" si="15"/>
        <v>0</v>
      </c>
      <c r="W20" s="123">
        <f t="shared" si="15"/>
        <v>0</v>
      </c>
      <c r="X20" s="123">
        <f t="shared" ref="X20:Z20" si="16">SUBTOTAL(9,X16:X19)</f>
        <v>0</v>
      </c>
      <c r="Y20" s="123">
        <f t="shared" si="16"/>
        <v>503274000</v>
      </c>
      <c r="Z20" s="123">
        <f t="shared" si="16"/>
        <v>7180211219</v>
      </c>
      <c r="AA20" s="99"/>
      <c r="AB20" s="99"/>
      <c r="AC20" s="273"/>
      <c r="AE20" s="23"/>
      <c r="AF20" s="24"/>
      <c r="AG20" s="23"/>
      <c r="AH20" s="99"/>
      <c r="AI20" s="99"/>
      <c r="AJ20" s="99"/>
      <c r="AK20" s="99"/>
      <c r="AL20" s="99"/>
      <c r="AM20" s="99"/>
      <c r="AN20" s="99"/>
      <c r="AO20" s="99"/>
      <c r="AP20" s="99"/>
      <c r="AQ20" s="99"/>
    </row>
    <row r="21" spans="1:43" ht="12" customHeight="1">
      <c r="A21" s="93"/>
      <c r="C21" s="93"/>
      <c r="D21" s="94"/>
      <c r="E21" s="93"/>
      <c r="F21" s="93"/>
      <c r="G21" s="95"/>
      <c r="H21" s="93"/>
      <c r="I21" s="95"/>
      <c r="K21" s="278"/>
      <c r="M21" s="93"/>
      <c r="O21" s="93"/>
      <c r="P21" s="93"/>
      <c r="U21" s="134"/>
      <c r="V21" s="134"/>
      <c r="W21" s="134"/>
      <c r="X21" s="134"/>
      <c r="Y21" s="134"/>
      <c r="Z21" s="93"/>
      <c r="AA21" s="93"/>
      <c r="AB21" s="93"/>
      <c r="AC21" s="272"/>
      <c r="AE21" s="23"/>
      <c r="AF21" s="24"/>
      <c r="AG21" s="23"/>
    </row>
    <row r="22" spans="1:43" ht="18">
      <c r="A22" s="93"/>
      <c r="C22" s="93"/>
      <c r="D22" s="94"/>
      <c r="E22" s="93"/>
      <c r="F22" s="93"/>
      <c r="G22" s="95"/>
      <c r="H22" s="93"/>
      <c r="I22" s="95"/>
      <c r="K22" s="277" t="s">
        <v>67</v>
      </c>
      <c r="L22" s="92">
        <f>L20+L13+L9</f>
        <v>17593751859</v>
      </c>
      <c r="M22" s="123">
        <f>M20+M13+M9</f>
        <v>17959189018</v>
      </c>
      <c r="N22" s="92">
        <v>3505889679</v>
      </c>
      <c r="O22" s="123">
        <f t="shared" ref="O22:P22" si="17">O20+O13+O9</f>
        <v>3441916325</v>
      </c>
      <c r="P22" s="123">
        <f t="shared" si="17"/>
        <v>4547018961</v>
      </c>
      <c r="Q22" s="123">
        <v>9970253732</v>
      </c>
      <c r="R22" s="92">
        <v>4547018961</v>
      </c>
      <c r="S22" s="92">
        <v>9540843219</v>
      </c>
      <c r="T22" s="92">
        <v>0</v>
      </c>
      <c r="U22" s="123">
        <f t="shared" ref="U22:W22" si="18">U20+U13+U9</f>
        <v>74902633</v>
      </c>
      <c r="V22" s="123">
        <f t="shared" si="18"/>
        <v>3999597</v>
      </c>
      <c r="W22" s="123">
        <f t="shared" si="18"/>
        <v>162814492</v>
      </c>
      <c r="X22" s="123">
        <f t="shared" ref="X22:Z22" si="19">X20+X13+X9</f>
        <v>241716722</v>
      </c>
      <c r="Y22" s="123">
        <f t="shared" si="19"/>
        <v>4305302239</v>
      </c>
      <c r="Z22" s="123">
        <f t="shared" si="19"/>
        <v>9970253732</v>
      </c>
      <c r="AA22" s="99"/>
      <c r="AB22" s="99"/>
      <c r="AC22" s="273"/>
      <c r="AE22" s="23"/>
      <c r="AF22" s="24"/>
      <c r="AG22" s="23"/>
      <c r="AH22" s="99"/>
      <c r="AI22" s="99"/>
      <c r="AJ22" s="99"/>
      <c r="AK22" s="99"/>
      <c r="AL22" s="99"/>
      <c r="AM22" s="99"/>
      <c r="AN22" s="99"/>
      <c r="AO22" s="99"/>
      <c r="AP22" s="99"/>
      <c r="AQ22" s="99"/>
    </row>
    <row r="23" spans="1:43" s="93" customFormat="1" ht="12" customHeight="1">
      <c r="D23" s="94"/>
      <c r="G23" s="95"/>
      <c r="I23" s="95"/>
      <c r="K23" s="96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C23" s="272"/>
      <c r="AE23" s="85"/>
      <c r="AF23" s="81"/>
      <c r="AG23" s="85"/>
    </row>
    <row r="24" spans="1:43" ht="18" customHeight="1">
      <c r="A24" s="73"/>
      <c r="B24" s="75"/>
      <c r="C24" s="73"/>
      <c r="D24" s="73"/>
      <c r="E24" s="73"/>
      <c r="F24" s="73"/>
      <c r="G24" s="73"/>
      <c r="H24" s="73"/>
      <c r="I24" s="310"/>
      <c r="J24" s="75"/>
      <c r="K24" s="276" t="s">
        <v>68</v>
      </c>
      <c r="L24" s="75"/>
      <c r="M24" s="73"/>
      <c r="N24" s="75"/>
      <c r="O24" s="73"/>
      <c r="P24" s="73"/>
      <c r="Q24" s="74"/>
      <c r="R24" s="75"/>
      <c r="S24" s="75"/>
      <c r="T24" s="75"/>
      <c r="U24" s="137"/>
      <c r="V24" s="137"/>
      <c r="W24" s="137"/>
      <c r="X24" s="137"/>
      <c r="Y24" s="137"/>
      <c r="Z24" s="73"/>
      <c r="AA24" s="73"/>
      <c r="AB24" s="73"/>
      <c r="AC24" s="73"/>
      <c r="AE24" s="23"/>
      <c r="AF24" s="24"/>
      <c r="AG24" s="23"/>
    </row>
    <row r="25" spans="1:43">
      <c r="A25" s="93"/>
      <c r="C25" s="93"/>
      <c r="D25" s="94"/>
      <c r="E25" s="93"/>
      <c r="F25" s="93"/>
      <c r="G25" s="95"/>
      <c r="H25" s="93"/>
      <c r="I25" s="95"/>
      <c r="K25" s="16" t="s">
        <v>22</v>
      </c>
      <c r="M25" s="93"/>
      <c r="O25" s="93"/>
      <c r="P25" s="93"/>
      <c r="U25" s="134"/>
      <c r="V25" s="134"/>
      <c r="W25" s="134"/>
      <c r="X25" s="134"/>
      <c r="Y25" s="134"/>
      <c r="Z25" s="93"/>
      <c r="AA25" s="93"/>
      <c r="AB25" s="93"/>
      <c r="AC25" s="272"/>
      <c r="AE25" s="23"/>
      <c r="AF25" s="24"/>
      <c r="AG25" s="23"/>
    </row>
    <row r="26" spans="1:43" ht="15" customHeight="1">
      <c r="A26" s="17">
        <v>31</v>
      </c>
      <c r="B26" s="106">
        <v>1</v>
      </c>
      <c r="C26" s="17" t="s">
        <v>23</v>
      </c>
      <c r="D26" s="18" t="s">
        <v>69</v>
      </c>
      <c r="E26" s="17" t="s">
        <v>25</v>
      </c>
      <c r="F26" s="17" t="s">
        <v>70</v>
      </c>
      <c r="G26" s="18" t="s">
        <v>71</v>
      </c>
      <c r="H26" s="18" t="s">
        <v>27</v>
      </c>
      <c r="I26" s="18">
        <v>30068581</v>
      </c>
      <c r="J26" s="124" t="str">
        <f t="shared" ref="J26:J28" si="20">CONCATENATE(I26,"-",H26)</f>
        <v>30068581-EJECUCION</v>
      </c>
      <c r="K26" s="18" t="s">
        <v>72</v>
      </c>
      <c r="L26" s="107">
        <v>1836998000</v>
      </c>
      <c r="M26" s="19">
        <v>1836998000</v>
      </c>
      <c r="N26" s="107">
        <v>1501516000</v>
      </c>
      <c r="O26" s="19">
        <v>1369473125</v>
      </c>
      <c r="P26" s="19">
        <v>467524875</v>
      </c>
      <c r="Q26" s="19">
        <v>0</v>
      </c>
      <c r="R26" s="108">
        <v>335482000</v>
      </c>
      <c r="S26" s="20">
        <v>0</v>
      </c>
      <c r="T26" s="21">
        <v>0</v>
      </c>
      <c r="U26" s="284">
        <v>0</v>
      </c>
      <c r="V26" s="284">
        <v>0</v>
      </c>
      <c r="W26" s="284">
        <v>0</v>
      </c>
      <c r="X26" s="284">
        <f t="shared" ref="X26:X28" si="21">U26+V26+W26</f>
        <v>0</v>
      </c>
      <c r="Y26" s="284">
        <f t="shared" ref="Y26:Y28" si="22">P26-X26</f>
        <v>467524875</v>
      </c>
      <c r="Z26" s="284">
        <f t="shared" ref="Z26:Z28" si="23">M26-(O26+P26)</f>
        <v>0</v>
      </c>
      <c r="AA26" s="17" t="s">
        <v>29</v>
      </c>
      <c r="AB26" s="17" t="s">
        <v>73</v>
      </c>
      <c r="AC26" s="88" t="s">
        <v>74</v>
      </c>
      <c r="AD26" s="22" t="s">
        <v>31</v>
      </c>
      <c r="AE26" s="23"/>
      <c r="AF26" s="24"/>
      <c r="AG26" s="23" t="s">
        <v>45</v>
      </c>
    </row>
    <row r="27" spans="1:43" ht="15" customHeight="1">
      <c r="A27" s="17">
        <v>31</v>
      </c>
      <c r="B27" s="106">
        <v>0</v>
      </c>
      <c r="C27" s="17" t="s">
        <v>23</v>
      </c>
      <c r="D27" s="18" t="s">
        <v>33</v>
      </c>
      <c r="E27" s="17" t="s">
        <v>25</v>
      </c>
      <c r="F27" s="17" t="s">
        <v>70</v>
      </c>
      <c r="G27" s="18" t="s">
        <v>34</v>
      </c>
      <c r="H27" s="18" t="s">
        <v>27</v>
      </c>
      <c r="I27" s="18">
        <v>30158072</v>
      </c>
      <c r="J27" s="124" t="str">
        <f t="shared" si="20"/>
        <v>30158072-EJECUCION</v>
      </c>
      <c r="K27" s="18" t="s">
        <v>77</v>
      </c>
      <c r="L27" s="107">
        <v>3084791000</v>
      </c>
      <c r="M27" s="19">
        <v>3257705000</v>
      </c>
      <c r="N27" s="107">
        <v>0</v>
      </c>
      <c r="O27" s="19">
        <v>2093000</v>
      </c>
      <c r="P27" s="19">
        <v>366119170</v>
      </c>
      <c r="Q27" s="19">
        <v>1375130930</v>
      </c>
      <c r="R27" s="108">
        <v>500000000</v>
      </c>
      <c r="S27" s="20">
        <v>2584791000</v>
      </c>
      <c r="T27" s="21">
        <v>0</v>
      </c>
      <c r="U27" s="284">
        <v>0</v>
      </c>
      <c r="V27" s="284">
        <v>0</v>
      </c>
      <c r="W27" s="284">
        <v>0</v>
      </c>
      <c r="X27" s="284">
        <f t="shared" si="21"/>
        <v>0</v>
      </c>
      <c r="Y27" s="284">
        <f t="shared" si="22"/>
        <v>366119170</v>
      </c>
      <c r="Z27" s="284">
        <f t="shared" si="23"/>
        <v>2889492830</v>
      </c>
      <c r="AA27" s="17" t="s">
        <v>29</v>
      </c>
      <c r="AB27" s="17" t="s">
        <v>702</v>
      </c>
      <c r="AC27" s="88" t="s">
        <v>30</v>
      </c>
      <c r="AD27" s="22" t="s">
        <v>78</v>
      </c>
      <c r="AE27" s="23" t="s">
        <v>30</v>
      </c>
      <c r="AF27" s="24" t="s">
        <v>79</v>
      </c>
      <c r="AG27" s="23" t="s">
        <v>45</v>
      </c>
    </row>
    <row r="28" spans="1:43" ht="15" customHeight="1">
      <c r="A28" s="17">
        <v>31</v>
      </c>
      <c r="B28" s="106">
        <v>1</v>
      </c>
      <c r="C28" s="17" t="s">
        <v>23</v>
      </c>
      <c r="D28" s="18" t="s">
        <v>69</v>
      </c>
      <c r="E28" s="17" t="s">
        <v>25</v>
      </c>
      <c r="F28" s="17" t="s">
        <v>70</v>
      </c>
      <c r="G28" s="18" t="s">
        <v>71</v>
      </c>
      <c r="H28" s="18" t="s">
        <v>27</v>
      </c>
      <c r="I28" s="311">
        <v>30116956</v>
      </c>
      <c r="J28" s="124" t="str">
        <f t="shared" si="20"/>
        <v>30116956-EJECUCION</v>
      </c>
      <c r="K28" s="128" t="s">
        <v>703</v>
      </c>
      <c r="L28" s="109">
        <v>475092118</v>
      </c>
      <c r="M28" s="138">
        <v>475092118</v>
      </c>
      <c r="N28" s="109"/>
      <c r="O28" s="138">
        <v>473254163</v>
      </c>
      <c r="P28" s="138">
        <v>1837955</v>
      </c>
      <c r="Q28" s="19">
        <v>0</v>
      </c>
      <c r="R28" s="110">
        <v>0</v>
      </c>
      <c r="S28" s="72">
        <v>0</v>
      </c>
      <c r="T28" s="98"/>
      <c r="U28" s="284">
        <v>1568250</v>
      </c>
      <c r="V28" s="284">
        <v>0</v>
      </c>
      <c r="W28" s="284">
        <v>0</v>
      </c>
      <c r="X28" s="284">
        <f t="shared" si="21"/>
        <v>1568250</v>
      </c>
      <c r="Y28" s="284">
        <f t="shared" si="22"/>
        <v>269705</v>
      </c>
      <c r="Z28" s="284">
        <f t="shared" si="23"/>
        <v>0</v>
      </c>
      <c r="AA28" s="17" t="s">
        <v>29</v>
      </c>
      <c r="AB28" s="17" t="s">
        <v>73</v>
      </c>
      <c r="AC28" s="88" t="s">
        <v>30</v>
      </c>
      <c r="AD28" s="22"/>
      <c r="AE28" s="23"/>
      <c r="AF28" s="24"/>
      <c r="AG28" s="23"/>
    </row>
    <row r="29" spans="1:43">
      <c r="A29" s="93"/>
      <c r="C29" s="93"/>
      <c r="D29" s="94"/>
      <c r="E29" s="93"/>
      <c r="F29" s="93"/>
      <c r="G29" s="95"/>
      <c r="H29" s="93"/>
      <c r="I29" s="95"/>
      <c r="K29" s="122" t="s">
        <v>47</v>
      </c>
      <c r="L29" s="25">
        <f>SUBTOTAL(9,L26:L28)</f>
        <v>5396881118</v>
      </c>
      <c r="M29" s="123">
        <f>SUBTOTAL(9,M26:M28)</f>
        <v>5569795118</v>
      </c>
      <c r="N29" s="25">
        <f t="shared" ref="N29:P29" si="24">SUBTOTAL(9,N26:N28)</f>
        <v>1501516000</v>
      </c>
      <c r="O29" s="123">
        <f t="shared" si="24"/>
        <v>1844820288</v>
      </c>
      <c r="P29" s="123">
        <f t="shared" si="24"/>
        <v>835482000</v>
      </c>
      <c r="Q29" s="121">
        <v>1375130930</v>
      </c>
      <c r="R29" s="25">
        <v>835482000</v>
      </c>
      <c r="S29" s="25">
        <v>2584791000</v>
      </c>
      <c r="T29" s="25">
        <v>0</v>
      </c>
      <c r="U29" s="123">
        <f t="shared" ref="U29:W29" si="25">SUBTOTAL(9,U26:U28)</f>
        <v>1568250</v>
      </c>
      <c r="V29" s="123">
        <f t="shared" si="25"/>
        <v>0</v>
      </c>
      <c r="W29" s="123">
        <f t="shared" si="25"/>
        <v>0</v>
      </c>
      <c r="X29" s="123">
        <f t="shared" ref="X29:Z29" si="26">SUBTOTAL(9,X26:X28)</f>
        <v>1568250</v>
      </c>
      <c r="Y29" s="123">
        <f t="shared" si="26"/>
        <v>833913750</v>
      </c>
      <c r="Z29" s="123">
        <f t="shared" si="26"/>
        <v>2889492830</v>
      </c>
      <c r="AA29" s="99"/>
      <c r="AB29" s="99"/>
      <c r="AC29" s="273"/>
      <c r="AE29" s="23"/>
      <c r="AF29" s="24"/>
      <c r="AG29" s="23"/>
      <c r="AH29" s="99"/>
      <c r="AI29" s="99"/>
      <c r="AJ29" s="99"/>
      <c r="AK29" s="99"/>
      <c r="AL29" s="99"/>
      <c r="AM29" s="99"/>
      <c r="AN29" s="99"/>
      <c r="AO29" s="99"/>
      <c r="AP29" s="99"/>
      <c r="AQ29" s="99"/>
    </row>
    <row r="30" spans="1:43" ht="12" customHeight="1">
      <c r="A30" s="93"/>
      <c r="C30" s="93"/>
      <c r="D30" s="94"/>
      <c r="E30" s="93"/>
      <c r="F30" s="93"/>
      <c r="G30" s="95"/>
      <c r="H30" s="93"/>
      <c r="I30" s="95"/>
      <c r="K30" s="278"/>
      <c r="M30" s="93"/>
      <c r="O30" s="93"/>
      <c r="P30" s="93"/>
      <c r="U30" s="134"/>
      <c r="V30" s="134"/>
      <c r="W30" s="134"/>
      <c r="X30" s="134"/>
      <c r="Y30" s="134"/>
      <c r="Z30" s="93"/>
      <c r="AA30" s="93"/>
      <c r="AB30" s="93"/>
      <c r="AC30" s="272"/>
      <c r="AE30" s="23"/>
      <c r="AF30" s="24"/>
      <c r="AG30" s="23"/>
    </row>
    <row r="31" spans="1:43">
      <c r="A31" s="93"/>
      <c r="C31" s="93"/>
      <c r="D31" s="94"/>
      <c r="E31" s="93"/>
      <c r="F31" s="93"/>
      <c r="G31" s="95"/>
      <c r="H31" s="93"/>
      <c r="I31" s="95"/>
      <c r="K31" s="16" t="s">
        <v>48</v>
      </c>
      <c r="M31" s="93"/>
      <c r="O31" s="93"/>
      <c r="P31" s="93"/>
      <c r="U31" s="134"/>
      <c r="V31" s="134"/>
      <c r="W31" s="134"/>
      <c r="X31" s="134"/>
      <c r="Y31" s="134"/>
      <c r="Z31" s="93"/>
      <c r="AA31" s="93"/>
      <c r="AB31" s="93"/>
      <c r="AC31" s="272"/>
      <c r="AE31" s="23"/>
      <c r="AF31" s="24"/>
      <c r="AG31" s="23"/>
    </row>
    <row r="32" spans="1:43" ht="15" customHeight="1">
      <c r="A32" s="17">
        <v>31</v>
      </c>
      <c r="B32" s="106">
        <v>8</v>
      </c>
      <c r="C32" s="17" t="s">
        <v>49</v>
      </c>
      <c r="D32" s="18" t="s">
        <v>33</v>
      </c>
      <c r="E32" s="17" t="s">
        <v>25</v>
      </c>
      <c r="F32" s="17" t="s">
        <v>70</v>
      </c>
      <c r="G32" s="18" t="s">
        <v>71</v>
      </c>
      <c r="H32" s="18" t="s">
        <v>35</v>
      </c>
      <c r="I32" s="18">
        <v>30412923</v>
      </c>
      <c r="J32" s="124" t="str">
        <f>CONCATENATE(I32,"-",H32)</f>
        <v>30412923-DISEÑO</v>
      </c>
      <c r="K32" s="128" t="s">
        <v>75</v>
      </c>
      <c r="L32" s="107">
        <v>19780000</v>
      </c>
      <c r="M32" s="138">
        <v>19780000</v>
      </c>
      <c r="N32" s="107">
        <v>0</v>
      </c>
      <c r="O32" s="138">
        <v>0</v>
      </c>
      <c r="P32" s="138">
        <v>19780000</v>
      </c>
      <c r="Q32" s="19">
        <v>0</v>
      </c>
      <c r="R32" s="108">
        <v>19780000</v>
      </c>
      <c r="S32" s="20">
        <v>0</v>
      </c>
      <c r="T32" s="21">
        <v>0</v>
      </c>
      <c r="U32" s="284">
        <v>0</v>
      </c>
      <c r="V32" s="284">
        <v>0</v>
      </c>
      <c r="W32" s="284">
        <v>0</v>
      </c>
      <c r="X32" s="284">
        <f>U32+V32+W32</f>
        <v>0</v>
      </c>
      <c r="Y32" s="284">
        <f>P32-X32</f>
        <v>19780000</v>
      </c>
      <c r="Z32" s="284">
        <f>M32-(O32+P32)</f>
        <v>0</v>
      </c>
      <c r="AA32" s="17" t="s">
        <v>51</v>
      </c>
      <c r="AB32" s="17" t="s">
        <v>702</v>
      </c>
      <c r="AC32" s="88" t="s">
        <v>30</v>
      </c>
      <c r="AD32" s="22" t="s">
        <v>45</v>
      </c>
      <c r="AE32" s="23" t="s">
        <v>30</v>
      </c>
      <c r="AF32" s="24" t="s">
        <v>76</v>
      </c>
      <c r="AG32" s="23"/>
    </row>
    <row r="33" spans="1:43">
      <c r="A33" s="93"/>
      <c r="C33" s="93"/>
      <c r="D33" s="94"/>
      <c r="E33" s="93"/>
      <c r="F33" s="93"/>
      <c r="G33" s="95"/>
      <c r="H33" s="93"/>
      <c r="I33" s="95"/>
      <c r="K33" s="122" t="s">
        <v>52</v>
      </c>
      <c r="L33" s="25">
        <f>SUBTOTAL(9,L32:L32)</f>
        <v>19780000</v>
      </c>
      <c r="M33" s="123">
        <f>SUBTOTAL(9,M32:M32)</f>
        <v>19780000</v>
      </c>
      <c r="N33" s="25">
        <f t="shared" ref="N33:P33" si="27">SUBTOTAL(9,N32:N32)</f>
        <v>0</v>
      </c>
      <c r="O33" s="123">
        <f t="shared" si="27"/>
        <v>0</v>
      </c>
      <c r="P33" s="123">
        <f t="shared" si="27"/>
        <v>19780000</v>
      </c>
      <c r="Q33" s="121">
        <v>0</v>
      </c>
      <c r="R33" s="25">
        <v>519780000</v>
      </c>
      <c r="S33" s="25">
        <v>2584791000</v>
      </c>
      <c r="T33" s="25">
        <v>0</v>
      </c>
      <c r="U33" s="123">
        <f t="shared" ref="U33:W33" si="28">SUBTOTAL(9,U32:U32)</f>
        <v>0</v>
      </c>
      <c r="V33" s="123">
        <f t="shared" si="28"/>
        <v>0</v>
      </c>
      <c r="W33" s="123">
        <f t="shared" si="28"/>
        <v>0</v>
      </c>
      <c r="X33" s="123">
        <f t="shared" ref="X33:Z33" si="29">SUBTOTAL(9,X32:X32)</f>
        <v>0</v>
      </c>
      <c r="Y33" s="123">
        <f t="shared" si="29"/>
        <v>19780000</v>
      </c>
      <c r="Z33" s="123">
        <f t="shared" si="29"/>
        <v>0</v>
      </c>
      <c r="AA33" s="99"/>
      <c r="AB33" s="99"/>
      <c r="AC33" s="273"/>
      <c r="AE33" s="23"/>
      <c r="AF33" s="24"/>
      <c r="AG33" s="23"/>
      <c r="AH33" s="99"/>
      <c r="AI33" s="99"/>
      <c r="AJ33" s="99"/>
      <c r="AK33" s="99"/>
      <c r="AL33" s="99"/>
      <c r="AM33" s="99"/>
      <c r="AN33" s="99"/>
      <c r="AO33" s="99"/>
      <c r="AP33" s="99"/>
      <c r="AQ33" s="99"/>
    </row>
    <row r="34" spans="1:43" ht="12" customHeight="1">
      <c r="A34" s="93"/>
      <c r="C34" s="93"/>
      <c r="D34" s="94"/>
      <c r="E34" s="93"/>
      <c r="F34" s="93"/>
      <c r="G34" s="95"/>
      <c r="H34" s="93"/>
      <c r="I34" s="95"/>
      <c r="K34" s="278"/>
      <c r="M34" s="93"/>
      <c r="O34" s="93"/>
      <c r="P34" s="93"/>
      <c r="U34" s="134"/>
      <c r="V34" s="134"/>
      <c r="W34" s="134"/>
      <c r="X34" s="134"/>
      <c r="Y34" s="134"/>
      <c r="Z34" s="93"/>
      <c r="AA34" s="93"/>
      <c r="AB34" s="93"/>
      <c r="AC34" s="272"/>
      <c r="AE34" s="23"/>
      <c r="AF34" s="24"/>
      <c r="AG34" s="23"/>
    </row>
    <row r="35" spans="1:43">
      <c r="A35" s="93"/>
      <c r="C35" s="93"/>
      <c r="D35" s="94"/>
      <c r="E35" s="93"/>
      <c r="F35" s="93"/>
      <c r="G35" s="95"/>
      <c r="H35" s="93"/>
      <c r="I35" s="95"/>
      <c r="K35" s="16" t="s">
        <v>53</v>
      </c>
      <c r="M35" s="93"/>
      <c r="O35" s="93"/>
      <c r="P35" s="93"/>
      <c r="U35" s="134"/>
      <c r="V35" s="134"/>
      <c r="W35" s="134"/>
      <c r="X35" s="134"/>
      <c r="Y35" s="134"/>
      <c r="Z35" s="93"/>
      <c r="AA35" s="93"/>
      <c r="AB35" s="93"/>
      <c r="AC35" s="272"/>
      <c r="AE35" s="23"/>
      <c r="AF35" s="24"/>
      <c r="AG35" s="23"/>
    </row>
    <row r="36" spans="1:43" ht="15" customHeight="1">
      <c r="A36" s="17">
        <v>31</v>
      </c>
      <c r="B36" s="106">
        <v>2</v>
      </c>
      <c r="C36" s="17" t="s">
        <v>54</v>
      </c>
      <c r="D36" s="18" t="s">
        <v>38</v>
      </c>
      <c r="E36" s="17" t="s">
        <v>25</v>
      </c>
      <c r="F36" s="17" t="s">
        <v>70</v>
      </c>
      <c r="G36" s="18" t="s">
        <v>71</v>
      </c>
      <c r="H36" s="18" t="s">
        <v>27</v>
      </c>
      <c r="I36" s="18">
        <v>30106786</v>
      </c>
      <c r="J36" s="124" t="str">
        <f t="shared" ref="J36:J38" si="30">CONCATENATE(I36,"-",H36)</f>
        <v>30106786-EJECUCION</v>
      </c>
      <c r="K36" s="18" t="s">
        <v>80</v>
      </c>
      <c r="L36" s="107">
        <v>911385000</v>
      </c>
      <c r="M36" s="19">
        <v>911385000</v>
      </c>
      <c r="N36" s="107">
        <v>0</v>
      </c>
      <c r="O36" s="19">
        <v>0</v>
      </c>
      <c r="P36" s="19">
        <v>100000000</v>
      </c>
      <c r="Q36" s="19">
        <v>811385000</v>
      </c>
      <c r="R36" s="108">
        <v>100000000</v>
      </c>
      <c r="S36" s="20">
        <v>811385000</v>
      </c>
      <c r="T36" s="21">
        <v>0</v>
      </c>
      <c r="U36" s="284">
        <v>0</v>
      </c>
      <c r="V36" s="284">
        <v>0</v>
      </c>
      <c r="W36" s="284">
        <v>0</v>
      </c>
      <c r="X36" s="284">
        <f t="shared" ref="X36:X38" si="31">U36+V36+W36</f>
        <v>0</v>
      </c>
      <c r="Y36" s="284">
        <f t="shared" ref="Y36:Y38" si="32">P36-X36</f>
        <v>100000000</v>
      </c>
      <c r="Z36" s="284">
        <f t="shared" ref="Z36:Z38" si="33">M36-(O36+P36)</f>
        <v>811385000</v>
      </c>
      <c r="AA36" s="17" t="s">
        <v>51</v>
      </c>
      <c r="AB36" s="17" t="s">
        <v>701</v>
      </c>
      <c r="AC36" s="88" t="s">
        <v>60</v>
      </c>
      <c r="AD36" s="22" t="s">
        <v>31</v>
      </c>
      <c r="AE36" s="23"/>
      <c r="AF36" s="24"/>
      <c r="AG36" s="23" t="s">
        <v>45</v>
      </c>
    </row>
    <row r="37" spans="1:43" ht="15" customHeight="1">
      <c r="A37" s="17">
        <v>31</v>
      </c>
      <c r="B37" s="106">
        <v>9</v>
      </c>
      <c r="C37" s="17" t="s">
        <v>54</v>
      </c>
      <c r="D37" s="18" t="s">
        <v>81</v>
      </c>
      <c r="E37" s="17" t="s">
        <v>25</v>
      </c>
      <c r="F37" s="17" t="s">
        <v>70</v>
      </c>
      <c r="G37" s="18" t="s">
        <v>71</v>
      </c>
      <c r="H37" s="18" t="s">
        <v>27</v>
      </c>
      <c r="I37" s="18">
        <v>30285474</v>
      </c>
      <c r="J37" s="124" t="str">
        <f t="shared" si="30"/>
        <v>30285474-EJECUCION</v>
      </c>
      <c r="K37" s="18" t="s">
        <v>82</v>
      </c>
      <c r="L37" s="107">
        <v>121929000</v>
      </c>
      <c r="M37" s="19">
        <v>121929000</v>
      </c>
      <c r="N37" s="107">
        <v>0</v>
      </c>
      <c r="O37" s="19">
        <v>0</v>
      </c>
      <c r="P37" s="19">
        <v>121929000</v>
      </c>
      <c r="Q37" s="19">
        <v>0</v>
      </c>
      <c r="R37" s="108">
        <v>121929000</v>
      </c>
      <c r="S37" s="20">
        <v>0</v>
      </c>
      <c r="T37" s="21">
        <v>0</v>
      </c>
      <c r="U37" s="284">
        <v>0</v>
      </c>
      <c r="V37" s="284">
        <v>0</v>
      </c>
      <c r="W37" s="284">
        <v>0</v>
      </c>
      <c r="X37" s="284">
        <f t="shared" si="31"/>
        <v>0</v>
      </c>
      <c r="Y37" s="284">
        <f t="shared" si="32"/>
        <v>121929000</v>
      </c>
      <c r="Z37" s="284">
        <f t="shared" si="33"/>
        <v>0</v>
      </c>
      <c r="AA37" s="17" t="s">
        <v>51</v>
      </c>
      <c r="AB37" s="17" t="s">
        <v>83</v>
      </c>
      <c r="AC37" s="88" t="s">
        <v>30</v>
      </c>
      <c r="AD37" s="29" t="s">
        <v>31</v>
      </c>
      <c r="AE37" s="30" t="s">
        <v>30</v>
      </c>
      <c r="AF37" s="31" t="s">
        <v>84</v>
      </c>
      <c r="AG37" s="30" t="s">
        <v>45</v>
      </c>
    </row>
    <row r="38" spans="1:43" ht="15" customHeight="1">
      <c r="A38" s="17">
        <v>31</v>
      </c>
      <c r="B38" s="106">
        <v>4</v>
      </c>
      <c r="C38" s="17" t="s">
        <v>54</v>
      </c>
      <c r="D38" s="18" t="s">
        <v>69</v>
      </c>
      <c r="E38" s="17" t="s">
        <v>25</v>
      </c>
      <c r="F38" s="17" t="s">
        <v>70</v>
      </c>
      <c r="G38" s="18" t="s">
        <v>71</v>
      </c>
      <c r="H38" s="18" t="s">
        <v>27</v>
      </c>
      <c r="I38" s="18">
        <v>30116960</v>
      </c>
      <c r="J38" s="124" t="str">
        <f t="shared" si="30"/>
        <v>30116960-EJECUCION</v>
      </c>
      <c r="K38" s="128" t="s">
        <v>85</v>
      </c>
      <c r="L38" s="107">
        <v>208316000</v>
      </c>
      <c r="M38" s="138">
        <v>208316000</v>
      </c>
      <c r="N38" s="107">
        <v>0</v>
      </c>
      <c r="O38" s="138">
        <v>0</v>
      </c>
      <c r="P38" s="138">
        <v>100000000</v>
      </c>
      <c r="Q38" s="19">
        <v>108316000</v>
      </c>
      <c r="R38" s="108">
        <v>100000000</v>
      </c>
      <c r="S38" s="20">
        <v>108316000</v>
      </c>
      <c r="T38" s="21">
        <v>0</v>
      </c>
      <c r="U38" s="284">
        <v>0</v>
      </c>
      <c r="V38" s="284">
        <v>0</v>
      </c>
      <c r="W38" s="284">
        <v>0</v>
      </c>
      <c r="X38" s="284">
        <f t="shared" si="31"/>
        <v>0</v>
      </c>
      <c r="Y38" s="284">
        <f t="shared" si="32"/>
        <v>100000000</v>
      </c>
      <c r="Z38" s="284">
        <f t="shared" si="33"/>
        <v>108316000</v>
      </c>
      <c r="AA38" s="17" t="s">
        <v>51</v>
      </c>
      <c r="AB38" s="17" t="s">
        <v>73</v>
      </c>
      <c r="AC38" s="88" t="s">
        <v>60</v>
      </c>
      <c r="AD38" s="22" t="s">
        <v>31</v>
      </c>
      <c r="AE38" s="23"/>
      <c r="AF38" s="24"/>
      <c r="AG38" s="23" t="s">
        <v>45</v>
      </c>
    </row>
    <row r="39" spans="1:43">
      <c r="A39" s="93"/>
      <c r="C39" s="93"/>
      <c r="D39" s="94"/>
      <c r="E39" s="93"/>
      <c r="F39" s="93"/>
      <c r="G39" s="95"/>
      <c r="H39" s="93"/>
      <c r="I39" s="95"/>
      <c r="K39" s="122" t="s">
        <v>66</v>
      </c>
      <c r="L39" s="25">
        <f>SUBTOTAL(9,L36:L38)</f>
        <v>1241630000</v>
      </c>
      <c r="M39" s="123">
        <f>SUBTOTAL(9,M36:M38)</f>
        <v>1241630000</v>
      </c>
      <c r="N39" s="25">
        <v>0</v>
      </c>
      <c r="O39" s="123">
        <f t="shared" ref="O39:P39" si="34">SUBTOTAL(9,O36:O38)</f>
        <v>0</v>
      </c>
      <c r="P39" s="123">
        <f t="shared" si="34"/>
        <v>321929000</v>
      </c>
      <c r="Q39" s="121">
        <v>919701000</v>
      </c>
      <c r="R39" s="25">
        <v>321929000</v>
      </c>
      <c r="S39" s="25">
        <v>919701000</v>
      </c>
      <c r="T39" s="25">
        <v>0</v>
      </c>
      <c r="U39" s="123">
        <f t="shared" ref="U39:W39" si="35">SUBTOTAL(9,U36:U38)</f>
        <v>0</v>
      </c>
      <c r="V39" s="123">
        <f t="shared" si="35"/>
        <v>0</v>
      </c>
      <c r="W39" s="123">
        <f t="shared" si="35"/>
        <v>0</v>
      </c>
      <c r="X39" s="123">
        <f t="shared" ref="X39:Z39" si="36">SUBTOTAL(9,X36:X38)</f>
        <v>0</v>
      </c>
      <c r="Y39" s="123">
        <f t="shared" si="36"/>
        <v>321929000</v>
      </c>
      <c r="Z39" s="123">
        <f t="shared" si="36"/>
        <v>919701000</v>
      </c>
      <c r="AA39" s="99"/>
      <c r="AB39" s="99"/>
      <c r="AC39" s="273"/>
      <c r="AE39" s="23"/>
      <c r="AF39" s="24"/>
      <c r="AG39" s="23"/>
      <c r="AH39" s="99"/>
      <c r="AI39" s="99"/>
      <c r="AJ39" s="99"/>
      <c r="AK39" s="99"/>
      <c r="AL39" s="99"/>
      <c r="AM39" s="99"/>
      <c r="AN39" s="99"/>
      <c r="AO39" s="99"/>
      <c r="AP39" s="99"/>
      <c r="AQ39" s="99"/>
    </row>
    <row r="40" spans="1:43" ht="12" customHeight="1">
      <c r="A40" s="93"/>
      <c r="C40" s="93"/>
      <c r="D40" s="94"/>
      <c r="E40" s="93"/>
      <c r="F40" s="93"/>
      <c r="G40" s="95"/>
      <c r="H40" s="93"/>
      <c r="I40" s="95"/>
      <c r="K40" s="278"/>
      <c r="M40" s="93"/>
      <c r="O40" s="93"/>
      <c r="P40" s="93"/>
      <c r="U40" s="134"/>
      <c r="V40" s="134"/>
      <c r="W40" s="134"/>
      <c r="X40" s="134"/>
      <c r="Y40" s="134"/>
      <c r="Z40" s="93"/>
      <c r="AA40" s="93"/>
      <c r="AB40" s="93"/>
      <c r="AC40" s="272"/>
      <c r="AE40" s="23"/>
      <c r="AF40" s="24"/>
      <c r="AG40" s="23"/>
    </row>
    <row r="41" spans="1:43" ht="18">
      <c r="A41" s="93"/>
      <c r="C41" s="93"/>
      <c r="D41" s="94"/>
      <c r="E41" s="93"/>
      <c r="F41" s="93"/>
      <c r="G41" s="95"/>
      <c r="H41" s="93"/>
      <c r="I41" s="95"/>
      <c r="K41" s="277" t="s">
        <v>86</v>
      </c>
      <c r="L41" s="58">
        <f>L39+L33+L29</f>
        <v>6658291118</v>
      </c>
      <c r="M41" s="123">
        <f>M39+M33+M29</f>
        <v>6831205118</v>
      </c>
      <c r="N41" s="58">
        <v>1501516000</v>
      </c>
      <c r="O41" s="123">
        <f t="shared" ref="O41:P41" si="37">O39+O33+O29</f>
        <v>1844820288</v>
      </c>
      <c r="P41" s="123">
        <f t="shared" si="37"/>
        <v>1177191000</v>
      </c>
      <c r="Q41" s="123">
        <v>2294831930</v>
      </c>
      <c r="R41" s="58">
        <v>1177191000</v>
      </c>
      <c r="S41" s="58">
        <v>3504492000</v>
      </c>
      <c r="T41" s="58">
        <v>0</v>
      </c>
      <c r="U41" s="123">
        <f t="shared" ref="U41:W41" si="38">U39+U33+U29</f>
        <v>1568250</v>
      </c>
      <c r="V41" s="123">
        <f t="shared" si="38"/>
        <v>0</v>
      </c>
      <c r="W41" s="123">
        <f t="shared" si="38"/>
        <v>0</v>
      </c>
      <c r="X41" s="123">
        <f t="shared" ref="X41:Z41" si="39">X39+X33+X29</f>
        <v>1568250</v>
      </c>
      <c r="Y41" s="123">
        <f t="shared" si="39"/>
        <v>1175622750</v>
      </c>
      <c r="Z41" s="123">
        <f t="shared" si="39"/>
        <v>3809193830</v>
      </c>
      <c r="AA41" s="99"/>
      <c r="AB41" s="99"/>
      <c r="AC41" s="273"/>
      <c r="AE41" s="23"/>
      <c r="AF41" s="24"/>
      <c r="AG41" s="23"/>
      <c r="AH41" s="99"/>
      <c r="AI41" s="99"/>
      <c r="AJ41" s="99"/>
      <c r="AK41" s="99"/>
      <c r="AL41" s="99"/>
      <c r="AM41" s="99"/>
      <c r="AN41" s="99"/>
      <c r="AO41" s="99"/>
      <c r="AP41" s="99"/>
      <c r="AQ41" s="99"/>
    </row>
    <row r="42" spans="1:43" s="93" customFormat="1" ht="12" customHeight="1">
      <c r="D42" s="94"/>
      <c r="G42" s="95"/>
      <c r="I42" s="95"/>
      <c r="K42" s="96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C42" s="272"/>
      <c r="AE42" s="85"/>
      <c r="AF42" s="81"/>
      <c r="AG42" s="85"/>
    </row>
    <row r="43" spans="1:43" ht="18" customHeight="1">
      <c r="A43" s="73"/>
      <c r="B43" s="75"/>
      <c r="C43" s="73"/>
      <c r="D43" s="73"/>
      <c r="E43" s="73"/>
      <c r="F43" s="73"/>
      <c r="G43" s="73"/>
      <c r="H43" s="73"/>
      <c r="I43" s="310"/>
      <c r="J43" s="75"/>
      <c r="K43" s="276" t="s">
        <v>87</v>
      </c>
      <c r="L43" s="75"/>
      <c r="M43" s="73"/>
      <c r="N43" s="75"/>
      <c r="O43" s="73"/>
      <c r="P43" s="73"/>
      <c r="Q43" s="74"/>
      <c r="R43" s="75"/>
      <c r="S43" s="75"/>
      <c r="T43" s="75"/>
      <c r="U43" s="137"/>
      <c r="V43" s="137"/>
      <c r="W43" s="137"/>
      <c r="X43" s="137"/>
      <c r="Y43" s="137"/>
      <c r="Z43" s="73"/>
      <c r="AA43" s="73"/>
      <c r="AB43" s="73"/>
      <c r="AC43" s="73"/>
      <c r="AE43" s="23"/>
      <c r="AF43" s="24"/>
      <c r="AG43" s="23"/>
    </row>
    <row r="44" spans="1:43">
      <c r="A44" s="93"/>
      <c r="C44" s="93"/>
      <c r="D44" s="94"/>
      <c r="E44" s="93"/>
      <c r="F44" s="93"/>
      <c r="G44" s="95"/>
      <c r="H44" s="93"/>
      <c r="I44" s="95"/>
      <c r="K44" s="16" t="s">
        <v>22</v>
      </c>
      <c r="M44" s="93"/>
      <c r="O44" s="93"/>
      <c r="P44" s="93"/>
      <c r="U44" s="134"/>
      <c r="V44" s="134"/>
      <c r="W44" s="134"/>
      <c r="X44" s="134"/>
      <c r="Y44" s="134"/>
      <c r="Z44" s="93"/>
      <c r="AA44" s="93"/>
      <c r="AB44" s="93"/>
      <c r="AC44" s="272"/>
      <c r="AE44" s="23"/>
      <c r="AF44" s="24"/>
      <c r="AG44" s="23"/>
    </row>
    <row r="45" spans="1:43" ht="15" customHeight="1">
      <c r="A45" s="17">
        <v>29</v>
      </c>
      <c r="B45" s="106">
        <v>1</v>
      </c>
      <c r="C45" s="17" t="s">
        <v>23</v>
      </c>
      <c r="D45" s="18" t="s">
        <v>90</v>
      </c>
      <c r="E45" s="17" t="s">
        <v>25</v>
      </c>
      <c r="F45" s="17" t="s">
        <v>88</v>
      </c>
      <c r="G45" s="18" t="s">
        <v>89</v>
      </c>
      <c r="H45" s="18" t="s">
        <v>27</v>
      </c>
      <c r="I45" s="18">
        <v>30214373</v>
      </c>
      <c r="J45" s="124" t="str">
        <f t="shared" ref="J45:J48" si="40">CONCATENATE(I45,"-",H45)</f>
        <v>30214373-EJECUCION</v>
      </c>
      <c r="K45" s="18" t="s">
        <v>91</v>
      </c>
      <c r="L45" s="107">
        <v>463146851</v>
      </c>
      <c r="M45" s="19">
        <v>437111851</v>
      </c>
      <c r="N45" s="107">
        <v>154215851</v>
      </c>
      <c r="O45" s="19">
        <v>154215851</v>
      </c>
      <c r="P45" s="19">
        <v>282896000</v>
      </c>
      <c r="Q45" s="19">
        <v>0</v>
      </c>
      <c r="R45" s="108">
        <v>308931000</v>
      </c>
      <c r="S45" s="20">
        <v>0</v>
      </c>
      <c r="T45" s="21">
        <v>0</v>
      </c>
      <c r="U45" s="284">
        <v>0</v>
      </c>
      <c r="V45" s="284">
        <v>0</v>
      </c>
      <c r="W45" s="284">
        <v>0</v>
      </c>
      <c r="X45" s="284">
        <f t="shared" ref="X45:X48" si="41">U45+V45+W45</f>
        <v>0</v>
      </c>
      <c r="Y45" s="284">
        <f t="shared" ref="Y45:Y48" si="42">P45-X45</f>
        <v>282896000</v>
      </c>
      <c r="Z45" s="284">
        <f t="shared" ref="Z45:Z48" si="43">M45-(O45+P45)</f>
        <v>0</v>
      </c>
      <c r="AA45" s="17" t="s">
        <v>29</v>
      </c>
      <c r="AB45" s="17" t="s">
        <v>92</v>
      </c>
      <c r="AC45" s="88" t="s">
        <v>40</v>
      </c>
      <c r="AD45" s="22" t="s">
        <v>31</v>
      </c>
      <c r="AE45" s="23"/>
      <c r="AF45" s="24">
        <v>2015</v>
      </c>
      <c r="AG45" s="23" t="s">
        <v>45</v>
      </c>
    </row>
    <row r="46" spans="1:43" ht="15" customHeight="1">
      <c r="A46" s="17">
        <v>31</v>
      </c>
      <c r="B46" s="106">
        <v>3</v>
      </c>
      <c r="C46" s="17" t="s">
        <v>23</v>
      </c>
      <c r="D46" s="18" t="s">
        <v>90</v>
      </c>
      <c r="E46" s="17" t="s">
        <v>25</v>
      </c>
      <c r="F46" s="17" t="s">
        <v>88</v>
      </c>
      <c r="G46" s="18" t="s">
        <v>89</v>
      </c>
      <c r="H46" s="18" t="s">
        <v>27</v>
      </c>
      <c r="I46" s="18">
        <v>30134906</v>
      </c>
      <c r="J46" s="124" t="str">
        <f t="shared" si="40"/>
        <v>30134906-EJECUCION</v>
      </c>
      <c r="K46" s="18" t="s">
        <v>93</v>
      </c>
      <c r="L46" s="107">
        <v>1240948000</v>
      </c>
      <c r="M46" s="19">
        <v>1318385000</v>
      </c>
      <c r="N46" s="107">
        <v>236911691</v>
      </c>
      <c r="O46" s="19">
        <v>236911146</v>
      </c>
      <c r="P46" s="19">
        <v>1081473854</v>
      </c>
      <c r="Q46" s="19">
        <v>0</v>
      </c>
      <c r="R46" s="108">
        <v>1004036309</v>
      </c>
      <c r="S46" s="20">
        <v>0</v>
      </c>
      <c r="T46" s="21">
        <v>0</v>
      </c>
      <c r="U46" s="284">
        <v>204931337</v>
      </c>
      <c r="V46" s="284">
        <v>149313844</v>
      </c>
      <c r="W46" s="284">
        <v>228287329</v>
      </c>
      <c r="X46" s="284">
        <f t="shared" si="41"/>
        <v>582532510</v>
      </c>
      <c r="Y46" s="284">
        <f t="shared" si="42"/>
        <v>498941344</v>
      </c>
      <c r="Z46" s="284">
        <f t="shared" si="43"/>
        <v>0</v>
      </c>
      <c r="AA46" s="17" t="s">
        <v>29</v>
      </c>
      <c r="AB46" s="17" t="s">
        <v>702</v>
      </c>
      <c r="AC46" s="88" t="s">
        <v>74</v>
      </c>
      <c r="AD46" s="22" t="s">
        <v>45</v>
      </c>
      <c r="AE46" s="23" t="s">
        <v>74</v>
      </c>
      <c r="AF46" s="24" t="s">
        <v>94</v>
      </c>
      <c r="AG46" s="23" t="s">
        <v>45</v>
      </c>
    </row>
    <row r="47" spans="1:43" ht="15" customHeight="1">
      <c r="A47" s="17">
        <v>31</v>
      </c>
      <c r="B47" s="106">
        <v>6</v>
      </c>
      <c r="C47" s="17" t="s">
        <v>23</v>
      </c>
      <c r="D47" s="18" t="s">
        <v>33</v>
      </c>
      <c r="E47" s="17" t="s">
        <v>25</v>
      </c>
      <c r="F47" s="17" t="s">
        <v>88</v>
      </c>
      <c r="G47" s="18" t="s">
        <v>89</v>
      </c>
      <c r="H47" s="18" t="s">
        <v>35</v>
      </c>
      <c r="I47" s="18">
        <v>30171924</v>
      </c>
      <c r="J47" s="124" t="str">
        <f t="shared" si="40"/>
        <v>30171924-DISEÑO</v>
      </c>
      <c r="K47" s="18" t="s">
        <v>95</v>
      </c>
      <c r="L47" s="107">
        <v>16859700</v>
      </c>
      <c r="M47" s="19">
        <v>19746000</v>
      </c>
      <c r="N47" s="107">
        <v>3500000</v>
      </c>
      <c r="O47" s="19">
        <v>1046000</v>
      </c>
      <c r="P47" s="19">
        <v>18700000</v>
      </c>
      <c r="Q47" s="19">
        <v>0</v>
      </c>
      <c r="R47" s="108">
        <v>13359700</v>
      </c>
      <c r="S47" s="20">
        <v>0</v>
      </c>
      <c r="T47" s="21">
        <v>0</v>
      </c>
      <c r="U47" s="284">
        <v>0</v>
      </c>
      <c r="V47" s="284">
        <v>0</v>
      </c>
      <c r="W47" s="284">
        <v>3371940</v>
      </c>
      <c r="X47" s="284">
        <f t="shared" si="41"/>
        <v>3371940</v>
      </c>
      <c r="Y47" s="284">
        <f t="shared" si="42"/>
        <v>15328060</v>
      </c>
      <c r="Z47" s="284">
        <f t="shared" si="43"/>
        <v>0</v>
      </c>
      <c r="AA47" s="17" t="s">
        <v>29</v>
      </c>
      <c r="AB47" s="17" t="s">
        <v>702</v>
      </c>
      <c r="AC47" s="88" t="s">
        <v>30</v>
      </c>
      <c r="AD47" s="22" t="s">
        <v>31</v>
      </c>
      <c r="AE47" s="23"/>
      <c r="AF47" s="24"/>
      <c r="AG47" s="23" t="s">
        <v>45</v>
      </c>
    </row>
    <row r="48" spans="1:43" ht="15" customHeight="1">
      <c r="A48" s="17">
        <v>31</v>
      </c>
      <c r="B48" s="106">
        <v>6</v>
      </c>
      <c r="C48" s="17" t="s">
        <v>23</v>
      </c>
      <c r="D48" s="18" t="s">
        <v>33</v>
      </c>
      <c r="E48" s="17" t="s">
        <v>25</v>
      </c>
      <c r="F48" s="17" t="s">
        <v>88</v>
      </c>
      <c r="G48" s="18"/>
      <c r="H48" s="18" t="s">
        <v>35</v>
      </c>
      <c r="I48" s="79">
        <v>30068433</v>
      </c>
      <c r="J48" s="124" t="str">
        <f t="shared" si="40"/>
        <v>30068433-DISEÑO</v>
      </c>
      <c r="K48" s="128" t="s">
        <v>705</v>
      </c>
      <c r="L48" s="109">
        <v>19411000</v>
      </c>
      <c r="M48" s="138">
        <v>19411000</v>
      </c>
      <c r="N48" s="109">
        <v>0</v>
      </c>
      <c r="O48" s="138">
        <v>12832500</v>
      </c>
      <c r="P48" s="138">
        <v>6578500</v>
      </c>
      <c r="Q48" s="19">
        <v>0</v>
      </c>
      <c r="R48" s="110">
        <v>0</v>
      </c>
      <c r="S48" s="72">
        <v>19411000</v>
      </c>
      <c r="T48" s="98"/>
      <c r="U48" s="284">
        <v>0</v>
      </c>
      <c r="V48" s="284">
        <v>0</v>
      </c>
      <c r="W48" s="284">
        <v>0</v>
      </c>
      <c r="X48" s="284">
        <f t="shared" si="41"/>
        <v>0</v>
      </c>
      <c r="Y48" s="284">
        <f t="shared" si="42"/>
        <v>6578500</v>
      </c>
      <c r="Z48" s="284">
        <f t="shared" si="43"/>
        <v>0</v>
      </c>
      <c r="AA48" s="17" t="s">
        <v>29</v>
      </c>
      <c r="AB48" s="17" t="s">
        <v>701</v>
      </c>
      <c r="AC48" s="88" t="s">
        <v>30</v>
      </c>
      <c r="AD48" s="22"/>
      <c r="AE48" s="23"/>
      <c r="AF48" s="24"/>
      <c r="AG48" s="23"/>
    </row>
    <row r="49" spans="1:43">
      <c r="A49" s="93"/>
      <c r="C49" s="93"/>
      <c r="D49" s="94"/>
      <c r="E49" s="93"/>
      <c r="F49" s="93"/>
      <c r="G49" s="95"/>
      <c r="H49" s="93"/>
      <c r="I49" s="95"/>
      <c r="K49" s="122" t="s">
        <v>47</v>
      </c>
      <c r="L49" s="25">
        <f>SUBTOTAL(9,L45:L48)</f>
        <v>1740365551</v>
      </c>
      <c r="M49" s="123">
        <f t="shared" ref="M49:P49" si="44">SUBTOTAL(9,M45:M48)</f>
        <v>1794653851</v>
      </c>
      <c r="N49" s="25">
        <f t="shared" si="44"/>
        <v>394627542</v>
      </c>
      <c r="O49" s="123">
        <f t="shared" si="44"/>
        <v>405005497</v>
      </c>
      <c r="P49" s="123">
        <f t="shared" si="44"/>
        <v>1389648354</v>
      </c>
      <c r="Q49" s="121">
        <v>0</v>
      </c>
      <c r="R49" s="25">
        <v>1411567130</v>
      </c>
      <c r="S49" s="25">
        <v>0</v>
      </c>
      <c r="T49" s="25">
        <v>0</v>
      </c>
      <c r="U49" s="123">
        <f t="shared" ref="U49:W49" si="45">SUBTOTAL(9,U45:U48)</f>
        <v>204931337</v>
      </c>
      <c r="V49" s="123">
        <f t="shared" si="45"/>
        <v>149313844</v>
      </c>
      <c r="W49" s="123">
        <f t="shared" si="45"/>
        <v>231659269</v>
      </c>
      <c r="X49" s="123">
        <f t="shared" ref="X49:Z49" si="46">SUBTOTAL(9,X45:X48)</f>
        <v>585904450</v>
      </c>
      <c r="Y49" s="123">
        <f t="shared" si="46"/>
        <v>803743904</v>
      </c>
      <c r="Z49" s="123">
        <f t="shared" si="46"/>
        <v>0</v>
      </c>
      <c r="AA49" s="99"/>
      <c r="AB49" s="99"/>
      <c r="AC49" s="273"/>
      <c r="AE49" s="23"/>
      <c r="AF49" s="24"/>
      <c r="AG49" s="23"/>
      <c r="AH49" s="99"/>
      <c r="AI49" s="99"/>
      <c r="AJ49" s="99"/>
      <c r="AK49" s="99"/>
      <c r="AL49" s="99"/>
      <c r="AM49" s="99"/>
      <c r="AN49" s="99"/>
      <c r="AO49" s="99"/>
      <c r="AP49" s="99"/>
      <c r="AQ49" s="99"/>
    </row>
    <row r="50" spans="1:43" ht="5.25" customHeight="1">
      <c r="A50" s="93"/>
      <c r="C50" s="93"/>
      <c r="D50" s="94"/>
      <c r="E50" s="93"/>
      <c r="F50" s="93"/>
      <c r="G50" s="95"/>
      <c r="H50" s="93"/>
      <c r="I50" s="95"/>
      <c r="K50" s="278"/>
      <c r="M50" s="93"/>
      <c r="O50" s="93"/>
      <c r="P50" s="93"/>
      <c r="U50" s="134"/>
      <c r="V50" s="134"/>
      <c r="W50" s="134"/>
      <c r="X50" s="134"/>
      <c r="Y50" s="134"/>
      <c r="Z50" s="93"/>
      <c r="AA50" s="93"/>
      <c r="AB50" s="93"/>
      <c r="AC50" s="272"/>
      <c r="AE50" s="23"/>
      <c r="AF50" s="24"/>
      <c r="AG50" s="23"/>
    </row>
    <row r="51" spans="1:43">
      <c r="A51" s="93"/>
      <c r="C51" s="93"/>
      <c r="D51" s="94"/>
      <c r="E51" s="93"/>
      <c r="F51" s="93"/>
      <c r="G51" s="95"/>
      <c r="H51" s="93"/>
      <c r="I51" s="95"/>
      <c r="K51" s="16" t="s">
        <v>48</v>
      </c>
      <c r="M51" s="93"/>
      <c r="O51" s="93"/>
      <c r="P51" s="93"/>
      <c r="U51" s="134"/>
      <c r="V51" s="134"/>
      <c r="W51" s="134"/>
      <c r="X51" s="134"/>
      <c r="Y51" s="134"/>
      <c r="Z51" s="93"/>
      <c r="AA51" s="93"/>
      <c r="AB51" s="93"/>
      <c r="AC51" s="272"/>
      <c r="AE51" s="23"/>
      <c r="AF51" s="24"/>
      <c r="AG51" s="23"/>
    </row>
    <row r="52" spans="1:43" ht="15" customHeight="1">
      <c r="A52" s="17">
        <v>31</v>
      </c>
      <c r="B52" s="106">
        <v>7</v>
      </c>
      <c r="C52" s="17" t="s">
        <v>49</v>
      </c>
      <c r="D52" s="18" t="s">
        <v>33</v>
      </c>
      <c r="E52" s="17" t="s">
        <v>25</v>
      </c>
      <c r="F52" s="17" t="s">
        <v>88</v>
      </c>
      <c r="G52" s="18" t="s">
        <v>89</v>
      </c>
      <c r="H52" s="18" t="s">
        <v>35</v>
      </c>
      <c r="I52" s="18">
        <v>30171875</v>
      </c>
      <c r="J52" s="124" t="str">
        <f t="shared" ref="J52:J54" si="47">CONCATENATE(I52,"-",H52)</f>
        <v>30171875-DISEÑO</v>
      </c>
      <c r="K52" s="18" t="s">
        <v>96</v>
      </c>
      <c r="L52" s="107">
        <v>19769000</v>
      </c>
      <c r="M52" s="19">
        <v>19769000</v>
      </c>
      <c r="N52" s="107">
        <v>0</v>
      </c>
      <c r="O52" s="19">
        <v>0</v>
      </c>
      <c r="P52" s="19">
        <v>19769000</v>
      </c>
      <c r="Q52" s="19">
        <v>0</v>
      </c>
      <c r="R52" s="111">
        <v>19769000</v>
      </c>
      <c r="S52" s="20">
        <v>0</v>
      </c>
      <c r="T52" s="21">
        <v>0</v>
      </c>
      <c r="U52" s="284">
        <v>0</v>
      </c>
      <c r="V52" s="284">
        <v>0</v>
      </c>
      <c r="W52" s="284">
        <v>0</v>
      </c>
      <c r="X52" s="284">
        <f t="shared" ref="X52:X54" si="48">U52+V52+W52</f>
        <v>0</v>
      </c>
      <c r="Y52" s="284">
        <f t="shared" ref="Y52:Y54" si="49">P52-X52</f>
        <v>19769000</v>
      </c>
      <c r="Z52" s="284">
        <f t="shared" ref="Z52:Z54" si="50">M52-(O52+P52)</f>
        <v>0</v>
      </c>
      <c r="AA52" s="17" t="s">
        <v>51</v>
      </c>
      <c r="AB52" s="17" t="s">
        <v>702</v>
      </c>
      <c r="AC52" s="88" t="s">
        <v>30</v>
      </c>
      <c r="AD52" s="22" t="s">
        <v>31</v>
      </c>
      <c r="AE52" s="23" t="s">
        <v>30</v>
      </c>
      <c r="AF52" s="24" t="s">
        <v>97</v>
      </c>
      <c r="AG52" s="23" t="s">
        <v>45</v>
      </c>
    </row>
    <row r="53" spans="1:43" ht="15" customHeight="1">
      <c r="A53" s="17">
        <v>31</v>
      </c>
      <c r="B53" s="106">
        <v>8</v>
      </c>
      <c r="C53" s="17" t="s">
        <v>49</v>
      </c>
      <c r="D53" s="18" t="s">
        <v>33</v>
      </c>
      <c r="E53" s="17" t="s">
        <v>25</v>
      </c>
      <c r="F53" s="17" t="s">
        <v>88</v>
      </c>
      <c r="G53" s="18" t="s">
        <v>89</v>
      </c>
      <c r="H53" s="18" t="s">
        <v>35</v>
      </c>
      <c r="I53" s="18">
        <v>30171923</v>
      </c>
      <c r="J53" s="124" t="str">
        <f t="shared" si="47"/>
        <v>30171923-DISEÑO</v>
      </c>
      <c r="K53" s="18" t="s">
        <v>98</v>
      </c>
      <c r="L53" s="107">
        <v>19500000</v>
      </c>
      <c r="M53" s="19">
        <v>19500000</v>
      </c>
      <c r="N53" s="107">
        <v>0</v>
      </c>
      <c r="O53" s="19">
        <v>0</v>
      </c>
      <c r="P53" s="19">
        <v>19500000</v>
      </c>
      <c r="Q53" s="19">
        <v>0</v>
      </c>
      <c r="R53" s="108">
        <v>19500000</v>
      </c>
      <c r="S53" s="20">
        <v>0</v>
      </c>
      <c r="T53" s="21">
        <v>0</v>
      </c>
      <c r="U53" s="284">
        <v>0</v>
      </c>
      <c r="V53" s="284">
        <v>0</v>
      </c>
      <c r="W53" s="284">
        <v>0</v>
      </c>
      <c r="X53" s="284">
        <f t="shared" si="48"/>
        <v>0</v>
      </c>
      <c r="Y53" s="284">
        <f t="shared" si="49"/>
        <v>19500000</v>
      </c>
      <c r="Z53" s="284">
        <f t="shared" si="50"/>
        <v>0</v>
      </c>
      <c r="AA53" s="17" t="s">
        <v>51</v>
      </c>
      <c r="AB53" s="17" t="s">
        <v>702</v>
      </c>
      <c r="AC53" s="88" t="s">
        <v>30</v>
      </c>
      <c r="AD53" s="22" t="s">
        <v>31</v>
      </c>
      <c r="AE53" s="23" t="s">
        <v>30</v>
      </c>
      <c r="AF53" s="24" t="s">
        <v>97</v>
      </c>
      <c r="AG53" s="23" t="s">
        <v>45</v>
      </c>
    </row>
    <row r="54" spans="1:43" ht="15" customHeight="1">
      <c r="A54" s="17">
        <v>29</v>
      </c>
      <c r="B54" s="106">
        <v>2</v>
      </c>
      <c r="C54" s="17" t="s">
        <v>49</v>
      </c>
      <c r="D54" s="18" t="s">
        <v>90</v>
      </c>
      <c r="E54" s="17" t="s">
        <v>25</v>
      </c>
      <c r="F54" s="17" t="s">
        <v>88</v>
      </c>
      <c r="G54" s="18" t="s">
        <v>89</v>
      </c>
      <c r="H54" s="18" t="s">
        <v>27</v>
      </c>
      <c r="I54" s="18">
        <v>30211924</v>
      </c>
      <c r="J54" s="124" t="str">
        <f t="shared" si="47"/>
        <v>30211924-EJECUCION</v>
      </c>
      <c r="K54" s="128" t="s">
        <v>99</v>
      </c>
      <c r="L54" s="107">
        <v>464288020</v>
      </c>
      <c r="M54" s="138">
        <v>464288020</v>
      </c>
      <c r="N54" s="107">
        <v>0</v>
      </c>
      <c r="O54" s="138">
        <v>0</v>
      </c>
      <c r="P54" s="138">
        <v>464288020</v>
      </c>
      <c r="Q54" s="19">
        <v>0</v>
      </c>
      <c r="R54" s="111">
        <v>464288020</v>
      </c>
      <c r="S54" s="20">
        <v>0</v>
      </c>
      <c r="T54" s="21">
        <v>0</v>
      </c>
      <c r="U54" s="284">
        <v>0</v>
      </c>
      <c r="V54" s="284">
        <v>0</v>
      </c>
      <c r="W54" s="284">
        <v>0</v>
      </c>
      <c r="X54" s="284">
        <f t="shared" si="48"/>
        <v>0</v>
      </c>
      <c r="Y54" s="284">
        <f t="shared" si="49"/>
        <v>464288020</v>
      </c>
      <c r="Z54" s="284">
        <f t="shared" si="50"/>
        <v>0</v>
      </c>
      <c r="AA54" s="17" t="s">
        <v>51</v>
      </c>
      <c r="AB54" s="17" t="s">
        <v>702</v>
      </c>
      <c r="AC54" s="88" t="s">
        <v>40</v>
      </c>
      <c r="AD54" s="26"/>
      <c r="AE54" s="27"/>
      <c r="AF54" s="28">
        <v>2015</v>
      </c>
      <c r="AG54" s="27" t="s">
        <v>45</v>
      </c>
    </row>
    <row r="55" spans="1:43">
      <c r="A55" s="93"/>
      <c r="C55" s="93"/>
      <c r="D55" s="94"/>
      <c r="E55" s="93"/>
      <c r="F55" s="93"/>
      <c r="G55" s="95"/>
      <c r="H55" s="93"/>
      <c r="I55" s="95"/>
      <c r="K55" s="122" t="s">
        <v>52</v>
      </c>
      <c r="L55" s="25">
        <f>SUBTOTAL(9,L52:L54)</f>
        <v>503557020</v>
      </c>
      <c r="M55" s="123">
        <f>SUBTOTAL(9,M52:M54)</f>
        <v>503557020</v>
      </c>
      <c r="N55" s="25">
        <v>0</v>
      </c>
      <c r="O55" s="123">
        <f t="shared" ref="O55:P55" si="51">SUBTOTAL(9,O52:O54)</f>
        <v>0</v>
      </c>
      <c r="P55" s="123">
        <f t="shared" si="51"/>
        <v>503557020</v>
      </c>
      <c r="Q55" s="121">
        <v>0</v>
      </c>
      <c r="R55" s="25">
        <v>503557020</v>
      </c>
      <c r="S55" s="25">
        <v>0</v>
      </c>
      <c r="T55" s="25">
        <v>0</v>
      </c>
      <c r="U55" s="123">
        <f t="shared" ref="U55:W55" si="52">SUBTOTAL(9,U52:U54)</f>
        <v>0</v>
      </c>
      <c r="V55" s="123">
        <f t="shared" si="52"/>
        <v>0</v>
      </c>
      <c r="W55" s="123">
        <f t="shared" si="52"/>
        <v>0</v>
      </c>
      <c r="X55" s="123">
        <f t="shared" ref="X55:Z55" si="53">SUBTOTAL(9,X52:X54)</f>
        <v>0</v>
      </c>
      <c r="Y55" s="123">
        <f t="shared" si="53"/>
        <v>503557020</v>
      </c>
      <c r="Z55" s="123">
        <f t="shared" si="53"/>
        <v>0</v>
      </c>
      <c r="AA55" s="99"/>
      <c r="AB55" s="99"/>
      <c r="AC55" s="273"/>
      <c r="AE55" s="23"/>
      <c r="AF55" s="24"/>
      <c r="AG55" s="23"/>
      <c r="AH55" s="99"/>
      <c r="AI55" s="99"/>
      <c r="AJ55" s="99"/>
      <c r="AK55" s="99"/>
      <c r="AL55" s="99"/>
      <c r="AM55" s="99"/>
      <c r="AN55" s="99"/>
      <c r="AO55" s="99"/>
      <c r="AP55" s="99"/>
      <c r="AQ55" s="99"/>
    </row>
    <row r="56" spans="1:43" ht="12" customHeight="1">
      <c r="A56" s="93"/>
      <c r="C56" s="93"/>
      <c r="D56" s="94"/>
      <c r="E56" s="93"/>
      <c r="F56" s="93"/>
      <c r="G56" s="95"/>
      <c r="H56" s="93"/>
      <c r="I56" s="95"/>
      <c r="K56" s="278"/>
      <c r="M56" s="93"/>
      <c r="O56" s="93"/>
      <c r="P56" s="93"/>
      <c r="U56" s="134"/>
      <c r="V56" s="134"/>
      <c r="W56" s="134"/>
      <c r="X56" s="134"/>
      <c r="Y56" s="134"/>
      <c r="Z56" s="93"/>
      <c r="AA56" s="93"/>
      <c r="AB56" s="93"/>
      <c r="AC56" s="272"/>
      <c r="AE56" s="23"/>
      <c r="AF56" s="24"/>
      <c r="AG56" s="23"/>
    </row>
    <row r="57" spans="1:43">
      <c r="A57" s="93"/>
      <c r="C57" s="93"/>
      <c r="D57" s="94"/>
      <c r="E57" s="93"/>
      <c r="F57" s="93"/>
      <c r="G57" s="95"/>
      <c r="H57" s="93"/>
      <c r="I57" s="95"/>
      <c r="K57" s="16" t="s">
        <v>53</v>
      </c>
      <c r="M57" s="93"/>
      <c r="O57" s="93"/>
      <c r="P57" s="93"/>
      <c r="U57" s="134"/>
      <c r="V57" s="134"/>
      <c r="W57" s="134"/>
      <c r="X57" s="134"/>
      <c r="Y57" s="134"/>
      <c r="Z57" s="93"/>
      <c r="AA57" s="93"/>
      <c r="AB57" s="93"/>
      <c r="AC57" s="272"/>
      <c r="AE57" s="23"/>
      <c r="AF57" s="24"/>
      <c r="AG57" s="23"/>
    </row>
    <row r="58" spans="1:43" ht="15" customHeight="1">
      <c r="A58" s="17">
        <v>31</v>
      </c>
      <c r="B58" s="106">
        <v>5</v>
      </c>
      <c r="C58" s="17" t="s">
        <v>54</v>
      </c>
      <c r="D58" s="18" t="s">
        <v>706</v>
      </c>
      <c r="E58" s="17" t="s">
        <v>25</v>
      </c>
      <c r="F58" s="17" t="s">
        <v>88</v>
      </c>
      <c r="G58" s="18" t="s">
        <v>89</v>
      </c>
      <c r="H58" s="18" t="s">
        <v>27</v>
      </c>
      <c r="I58" s="18">
        <v>30134930</v>
      </c>
      <c r="J58" s="124" t="str">
        <f t="shared" ref="J58:J60" si="54">CONCATENATE(I58,"-",H58)</f>
        <v>30134930-EJECUCION</v>
      </c>
      <c r="K58" s="18" t="s">
        <v>100</v>
      </c>
      <c r="L58" s="107">
        <v>943582000</v>
      </c>
      <c r="M58" s="19">
        <v>943582000</v>
      </c>
      <c r="N58" s="107">
        <v>0</v>
      </c>
      <c r="O58" s="19">
        <v>0</v>
      </c>
      <c r="P58" s="19">
        <v>155050077</v>
      </c>
      <c r="Q58" s="19">
        <v>788531923</v>
      </c>
      <c r="R58" s="108">
        <v>150000000</v>
      </c>
      <c r="S58" s="20">
        <v>793582000</v>
      </c>
      <c r="T58" s="21">
        <v>0</v>
      </c>
      <c r="U58" s="284">
        <v>0</v>
      </c>
      <c r="V58" s="284">
        <v>0</v>
      </c>
      <c r="W58" s="284">
        <v>0</v>
      </c>
      <c r="X58" s="284">
        <f t="shared" ref="X58:X60" si="55">U58+V58+W58</f>
        <v>0</v>
      </c>
      <c r="Y58" s="284">
        <f t="shared" ref="Y58:Y60" si="56">P58-X58</f>
        <v>155050077</v>
      </c>
      <c r="Z58" s="284">
        <f t="shared" ref="Z58:Z60" si="57">M58-(O58+P58)</f>
        <v>788531923</v>
      </c>
      <c r="AA58" s="17" t="s">
        <v>51</v>
      </c>
      <c r="AB58" s="17" t="s">
        <v>702</v>
      </c>
      <c r="AC58" s="88" t="s">
        <v>64</v>
      </c>
      <c r="AD58" s="22" t="s">
        <v>31</v>
      </c>
      <c r="AE58" s="23"/>
      <c r="AF58" s="24"/>
      <c r="AG58" s="23" t="s">
        <v>45</v>
      </c>
    </row>
    <row r="59" spans="1:43" ht="15" customHeight="1">
      <c r="A59" s="17">
        <v>31</v>
      </c>
      <c r="B59" s="106">
        <v>10</v>
      </c>
      <c r="C59" s="17" t="s">
        <v>54</v>
      </c>
      <c r="D59" s="18" t="s">
        <v>69</v>
      </c>
      <c r="E59" s="17" t="s">
        <v>25</v>
      </c>
      <c r="F59" s="17" t="s">
        <v>88</v>
      </c>
      <c r="G59" s="18" t="s">
        <v>89</v>
      </c>
      <c r="H59" s="18" t="s">
        <v>27</v>
      </c>
      <c r="I59" s="18">
        <v>30397335</v>
      </c>
      <c r="J59" s="124" t="str">
        <f t="shared" si="54"/>
        <v>30397335-EJECUCION</v>
      </c>
      <c r="K59" s="18" t="s">
        <v>101</v>
      </c>
      <c r="L59" s="107">
        <v>486459000</v>
      </c>
      <c r="M59" s="19">
        <v>486459000</v>
      </c>
      <c r="N59" s="107">
        <v>0</v>
      </c>
      <c r="O59" s="19">
        <v>0</v>
      </c>
      <c r="P59" s="19">
        <v>166868699</v>
      </c>
      <c r="Q59" s="19">
        <v>319590301</v>
      </c>
      <c r="R59" s="108">
        <v>150000000</v>
      </c>
      <c r="S59" s="20">
        <v>336459000</v>
      </c>
      <c r="T59" s="21">
        <v>0</v>
      </c>
      <c r="U59" s="284">
        <v>0</v>
      </c>
      <c r="V59" s="284">
        <v>0</v>
      </c>
      <c r="W59" s="284">
        <v>0</v>
      </c>
      <c r="X59" s="284">
        <f t="shared" si="55"/>
        <v>0</v>
      </c>
      <c r="Y59" s="284">
        <f t="shared" si="56"/>
        <v>166868699</v>
      </c>
      <c r="Z59" s="284">
        <f t="shared" si="57"/>
        <v>319590301</v>
      </c>
      <c r="AA59" s="17" t="s">
        <v>51</v>
      </c>
      <c r="AB59" s="17" t="s">
        <v>73</v>
      </c>
      <c r="AC59" s="88" t="s">
        <v>60</v>
      </c>
      <c r="AD59" s="22" t="s">
        <v>31</v>
      </c>
      <c r="AE59" s="23" t="s">
        <v>60</v>
      </c>
      <c r="AF59" s="24" t="s">
        <v>102</v>
      </c>
      <c r="AG59" s="23"/>
    </row>
    <row r="60" spans="1:43" ht="15" customHeight="1">
      <c r="A60" s="17">
        <v>31</v>
      </c>
      <c r="B60" s="106">
        <v>11</v>
      </c>
      <c r="C60" s="17" t="s">
        <v>54</v>
      </c>
      <c r="D60" s="18" t="s">
        <v>90</v>
      </c>
      <c r="E60" s="17" t="s">
        <v>25</v>
      </c>
      <c r="F60" s="17" t="s">
        <v>88</v>
      </c>
      <c r="G60" s="18" t="s">
        <v>89</v>
      </c>
      <c r="H60" s="18" t="s">
        <v>35</v>
      </c>
      <c r="I60" s="18">
        <v>30378229</v>
      </c>
      <c r="J60" s="124" t="str">
        <f t="shared" si="54"/>
        <v>30378229-DISEÑO</v>
      </c>
      <c r="K60" s="128" t="s">
        <v>103</v>
      </c>
      <c r="L60" s="107">
        <v>34000000</v>
      </c>
      <c r="M60" s="138">
        <v>34000000</v>
      </c>
      <c r="N60" s="107">
        <v>0</v>
      </c>
      <c r="O60" s="138">
        <v>0</v>
      </c>
      <c r="P60" s="138">
        <v>34000000</v>
      </c>
      <c r="Q60" s="19">
        <v>0</v>
      </c>
      <c r="R60" s="108">
        <v>34000000</v>
      </c>
      <c r="S60" s="20">
        <v>0</v>
      </c>
      <c r="T60" s="21">
        <v>0</v>
      </c>
      <c r="U60" s="284">
        <v>0</v>
      </c>
      <c r="V60" s="284">
        <v>0</v>
      </c>
      <c r="W60" s="284">
        <v>0</v>
      </c>
      <c r="X60" s="284">
        <f t="shared" si="55"/>
        <v>0</v>
      </c>
      <c r="Y60" s="284">
        <f t="shared" si="56"/>
        <v>34000000</v>
      </c>
      <c r="Z60" s="284">
        <f t="shared" si="57"/>
        <v>0</v>
      </c>
      <c r="AA60" s="17" t="s">
        <v>51</v>
      </c>
      <c r="AB60" s="17" t="s">
        <v>702</v>
      </c>
      <c r="AC60" s="88" t="s">
        <v>60</v>
      </c>
      <c r="AD60" s="22" t="s">
        <v>31</v>
      </c>
      <c r="AE60" s="23"/>
      <c r="AF60" s="24"/>
      <c r="AG60" s="23"/>
    </row>
    <row r="61" spans="1:43">
      <c r="A61" s="93"/>
      <c r="C61" s="93"/>
      <c r="D61" s="94"/>
      <c r="E61" s="93"/>
      <c r="F61" s="93"/>
      <c r="G61" s="95"/>
      <c r="H61" s="93"/>
      <c r="I61" s="95"/>
      <c r="K61" s="122" t="s">
        <v>66</v>
      </c>
      <c r="L61" s="25">
        <f>SUBTOTAL(9,L58:L60)</f>
        <v>1464041000</v>
      </c>
      <c r="M61" s="123">
        <f>SUBTOTAL(9,M58:M60)</f>
        <v>1464041000</v>
      </c>
      <c r="N61" s="25">
        <v>0</v>
      </c>
      <c r="O61" s="123">
        <f t="shared" ref="O61:P61" si="58">SUBTOTAL(9,O58:O60)</f>
        <v>0</v>
      </c>
      <c r="P61" s="123">
        <f t="shared" si="58"/>
        <v>355918776</v>
      </c>
      <c r="Q61" s="121">
        <v>1108122224</v>
      </c>
      <c r="R61" s="25">
        <v>334000000</v>
      </c>
      <c r="S61" s="25">
        <v>1130041000</v>
      </c>
      <c r="T61" s="25">
        <v>0</v>
      </c>
      <c r="U61" s="123">
        <f t="shared" ref="U61:W61" si="59">SUBTOTAL(9,U58:U60)</f>
        <v>0</v>
      </c>
      <c r="V61" s="123">
        <f t="shared" si="59"/>
        <v>0</v>
      </c>
      <c r="W61" s="123">
        <f t="shared" si="59"/>
        <v>0</v>
      </c>
      <c r="X61" s="123">
        <f t="shared" ref="X61:Z61" si="60">SUBTOTAL(9,X58:X60)</f>
        <v>0</v>
      </c>
      <c r="Y61" s="123">
        <f t="shared" si="60"/>
        <v>355918776</v>
      </c>
      <c r="Z61" s="123">
        <f t="shared" si="60"/>
        <v>1108122224</v>
      </c>
      <c r="AA61" s="99"/>
      <c r="AB61" s="99"/>
      <c r="AC61" s="273"/>
      <c r="AE61" s="23"/>
      <c r="AF61" s="24"/>
      <c r="AG61" s="23"/>
      <c r="AH61" s="99"/>
      <c r="AI61" s="99"/>
      <c r="AJ61" s="99"/>
      <c r="AK61" s="99"/>
      <c r="AL61" s="99"/>
      <c r="AM61" s="99"/>
      <c r="AN61" s="99"/>
      <c r="AO61" s="99"/>
      <c r="AP61" s="99"/>
      <c r="AQ61" s="99"/>
    </row>
    <row r="62" spans="1:43" ht="12" customHeight="1">
      <c r="A62" s="93"/>
      <c r="C62" s="93"/>
      <c r="D62" s="94"/>
      <c r="E62" s="93"/>
      <c r="F62" s="93"/>
      <c r="G62" s="95"/>
      <c r="H62" s="93"/>
      <c r="I62" s="95"/>
      <c r="K62" s="278"/>
      <c r="M62" s="93"/>
      <c r="O62" s="93"/>
      <c r="P62" s="93"/>
      <c r="U62" s="134"/>
      <c r="V62" s="134"/>
      <c r="W62" s="134"/>
      <c r="X62" s="134"/>
      <c r="Y62" s="134"/>
      <c r="Z62" s="93"/>
      <c r="AA62" s="93"/>
      <c r="AB62" s="93"/>
      <c r="AC62" s="272"/>
      <c r="AE62" s="23"/>
      <c r="AF62" s="24"/>
      <c r="AG62" s="23"/>
    </row>
    <row r="63" spans="1:43" ht="18">
      <c r="A63" s="93"/>
      <c r="C63" s="93"/>
      <c r="D63" s="94"/>
      <c r="E63" s="93"/>
      <c r="F63" s="93"/>
      <c r="G63" s="95"/>
      <c r="H63" s="93"/>
      <c r="I63" s="95"/>
      <c r="K63" s="277" t="s">
        <v>104</v>
      </c>
      <c r="L63" s="58">
        <f>L61+L55+L49</f>
        <v>3707963571</v>
      </c>
      <c r="M63" s="123">
        <f>M61+M55+M49</f>
        <v>3762251871</v>
      </c>
      <c r="N63" s="58">
        <v>1248085421</v>
      </c>
      <c r="O63" s="123">
        <f t="shared" ref="O63:P63" si="61">O61+O55+O49</f>
        <v>405005497</v>
      </c>
      <c r="P63" s="123">
        <f t="shared" si="61"/>
        <v>2249124150</v>
      </c>
      <c r="Q63" s="123">
        <v>1108122224</v>
      </c>
      <c r="R63" s="58">
        <v>2249124150</v>
      </c>
      <c r="S63" s="58">
        <v>1130041000</v>
      </c>
      <c r="T63" s="58">
        <v>0</v>
      </c>
      <c r="U63" s="123">
        <f t="shared" ref="U63:W63" si="62">U61+U55+U49</f>
        <v>204931337</v>
      </c>
      <c r="V63" s="123">
        <f t="shared" si="62"/>
        <v>149313844</v>
      </c>
      <c r="W63" s="123">
        <f t="shared" si="62"/>
        <v>231659269</v>
      </c>
      <c r="X63" s="123">
        <f t="shared" ref="X63:Z63" si="63">X61+X55+X49</f>
        <v>585904450</v>
      </c>
      <c r="Y63" s="123">
        <f t="shared" si="63"/>
        <v>1663219700</v>
      </c>
      <c r="Z63" s="123">
        <f t="shared" si="63"/>
        <v>1108122224</v>
      </c>
      <c r="AA63" s="99"/>
      <c r="AB63" s="99"/>
      <c r="AC63" s="273"/>
      <c r="AE63" s="23"/>
      <c r="AF63" s="24"/>
      <c r="AG63" s="23"/>
      <c r="AH63" s="99"/>
      <c r="AI63" s="99"/>
      <c r="AJ63" s="99"/>
      <c r="AK63" s="99"/>
      <c r="AL63" s="99"/>
      <c r="AM63" s="99"/>
      <c r="AN63" s="99"/>
      <c r="AO63" s="99"/>
      <c r="AP63" s="99"/>
      <c r="AQ63" s="99"/>
    </row>
    <row r="64" spans="1:43" s="93" customFormat="1" ht="12" customHeight="1">
      <c r="D64" s="94"/>
      <c r="G64" s="95"/>
      <c r="I64" s="95"/>
      <c r="K64" s="96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C64" s="272"/>
      <c r="AE64" s="85"/>
      <c r="AF64" s="81"/>
      <c r="AG64" s="85"/>
    </row>
    <row r="65" spans="1:43" ht="18" customHeight="1">
      <c r="A65" s="73"/>
      <c r="B65" s="75"/>
      <c r="C65" s="73"/>
      <c r="D65" s="73"/>
      <c r="E65" s="73"/>
      <c r="F65" s="73"/>
      <c r="G65" s="73"/>
      <c r="H65" s="73"/>
      <c r="I65" s="310"/>
      <c r="J65" s="75"/>
      <c r="K65" s="276" t="s">
        <v>105</v>
      </c>
      <c r="L65" s="75"/>
      <c r="M65" s="73"/>
      <c r="N65" s="75"/>
      <c r="O65" s="73"/>
      <c r="P65" s="73"/>
      <c r="Q65" s="74"/>
      <c r="R65" s="75"/>
      <c r="S65" s="75"/>
      <c r="T65" s="75"/>
      <c r="U65" s="137"/>
      <c r="V65" s="137"/>
      <c r="W65" s="137"/>
      <c r="X65" s="137"/>
      <c r="Y65" s="137"/>
      <c r="Z65" s="73"/>
      <c r="AA65" s="73"/>
      <c r="AB65" s="73"/>
      <c r="AC65" s="73"/>
      <c r="AE65" s="23"/>
      <c r="AF65" s="24"/>
      <c r="AG65" s="23"/>
    </row>
    <row r="66" spans="1:43">
      <c r="A66" s="93"/>
      <c r="C66" s="93"/>
      <c r="D66" s="94"/>
      <c r="E66" s="93"/>
      <c r="F66" s="93"/>
      <c r="G66" s="95"/>
      <c r="H66" s="93"/>
      <c r="I66" s="95"/>
      <c r="K66" s="16" t="s">
        <v>22</v>
      </c>
      <c r="M66" s="93"/>
      <c r="O66" s="93"/>
      <c r="P66" s="93"/>
      <c r="U66" s="134"/>
      <c r="V66" s="134"/>
      <c r="W66" s="134"/>
      <c r="X66" s="134"/>
      <c r="Y66" s="134"/>
      <c r="Z66" s="93"/>
      <c r="AA66" s="93"/>
      <c r="AB66" s="93"/>
      <c r="AC66" s="272"/>
      <c r="AE66" s="23"/>
      <c r="AF66" s="24"/>
      <c r="AG66" s="23"/>
    </row>
    <row r="67" spans="1:43" ht="15" customHeight="1">
      <c r="A67" s="17">
        <v>31</v>
      </c>
      <c r="B67" s="106">
        <v>1</v>
      </c>
      <c r="C67" s="17" t="s">
        <v>23</v>
      </c>
      <c r="D67" s="18" t="s">
        <v>24</v>
      </c>
      <c r="E67" s="17" t="s">
        <v>25</v>
      </c>
      <c r="F67" s="17" t="s">
        <v>106</v>
      </c>
      <c r="G67" s="18" t="s">
        <v>107</v>
      </c>
      <c r="H67" s="18" t="s">
        <v>27</v>
      </c>
      <c r="I67" s="18">
        <v>30067012</v>
      </c>
      <c r="J67" s="124" t="str">
        <f t="shared" ref="J67:J68" si="64">CONCATENATE(I67,"-",H67)</f>
        <v>30067012-EJECUCION</v>
      </c>
      <c r="K67" s="18" t="s">
        <v>108</v>
      </c>
      <c r="L67" s="107">
        <v>2958804000</v>
      </c>
      <c r="M67" s="19">
        <v>2185047000</v>
      </c>
      <c r="N67" s="107">
        <v>4545333</v>
      </c>
      <c r="O67" s="19">
        <v>4545333</v>
      </c>
      <c r="P67" s="19">
        <v>934336775</v>
      </c>
      <c r="Q67" s="19">
        <v>1246164892</v>
      </c>
      <c r="R67" s="108">
        <v>1000000000</v>
      </c>
      <c r="S67" s="20">
        <v>1954258667</v>
      </c>
      <c r="T67" s="21">
        <v>0</v>
      </c>
      <c r="U67" s="284">
        <v>0</v>
      </c>
      <c r="V67" s="284">
        <v>1111111</v>
      </c>
      <c r="W67" s="284">
        <v>2222222</v>
      </c>
      <c r="X67" s="284">
        <f t="shared" ref="X67:X68" si="65">U67+V67+W67</f>
        <v>3333333</v>
      </c>
      <c r="Y67" s="284">
        <f t="shared" ref="Y67:Y68" si="66">P67-X67</f>
        <v>931003442</v>
      </c>
      <c r="Z67" s="284">
        <f t="shared" ref="Z67:Z68" si="67">M67-(O67+P67)</f>
        <v>1246164892</v>
      </c>
      <c r="AA67" s="17" t="s">
        <v>29</v>
      </c>
      <c r="AB67" s="17" t="s">
        <v>109</v>
      </c>
      <c r="AC67" s="88" t="s">
        <v>30</v>
      </c>
      <c r="AD67" s="22" t="s">
        <v>45</v>
      </c>
      <c r="AE67" s="23" t="s">
        <v>30</v>
      </c>
      <c r="AF67" s="24" t="s">
        <v>65</v>
      </c>
      <c r="AG67" s="23" t="s">
        <v>45</v>
      </c>
    </row>
    <row r="68" spans="1:43" ht="15" customHeight="1">
      <c r="A68" s="17">
        <v>31</v>
      </c>
      <c r="B68" s="106">
        <v>2</v>
      </c>
      <c r="C68" s="17" t="s">
        <v>23</v>
      </c>
      <c r="D68" s="18" t="s">
        <v>69</v>
      </c>
      <c r="E68" s="17" t="s">
        <v>25</v>
      </c>
      <c r="F68" s="17" t="s">
        <v>106</v>
      </c>
      <c r="G68" s="18" t="s">
        <v>55</v>
      </c>
      <c r="H68" s="18" t="s">
        <v>27</v>
      </c>
      <c r="I68" s="18">
        <v>20132784</v>
      </c>
      <c r="J68" s="124" t="str">
        <f t="shared" si="64"/>
        <v>20132784-EJECUCION</v>
      </c>
      <c r="K68" s="128" t="s">
        <v>110</v>
      </c>
      <c r="L68" s="107">
        <v>1121998332</v>
      </c>
      <c r="M68" s="138">
        <v>1101516332</v>
      </c>
      <c r="N68" s="107">
        <v>335482000</v>
      </c>
      <c r="O68" s="138">
        <v>249336775</v>
      </c>
      <c r="P68" s="138">
        <v>852179557</v>
      </c>
      <c r="Q68" s="19">
        <v>0</v>
      </c>
      <c r="R68" s="108">
        <v>786516332</v>
      </c>
      <c r="S68" s="20">
        <v>0</v>
      </c>
      <c r="T68" s="21">
        <v>0</v>
      </c>
      <c r="U68" s="284">
        <v>166898117</v>
      </c>
      <c r="V68" s="284">
        <v>128144023</v>
      </c>
      <c r="W68" s="284">
        <v>129795301</v>
      </c>
      <c r="X68" s="284">
        <f t="shared" si="65"/>
        <v>424837441</v>
      </c>
      <c r="Y68" s="284">
        <f t="shared" si="66"/>
        <v>427342116</v>
      </c>
      <c r="Z68" s="284">
        <f t="shared" si="67"/>
        <v>0</v>
      </c>
      <c r="AA68" s="17" t="s">
        <v>29</v>
      </c>
      <c r="AB68" s="17" t="s">
        <v>73</v>
      </c>
      <c r="AC68" s="88" t="s">
        <v>30</v>
      </c>
      <c r="AD68" s="22" t="s">
        <v>31</v>
      </c>
      <c r="AE68" s="23" t="s">
        <v>30</v>
      </c>
      <c r="AF68" s="24" t="s">
        <v>111</v>
      </c>
      <c r="AG68" s="23" t="s">
        <v>45</v>
      </c>
    </row>
    <row r="69" spans="1:43">
      <c r="A69" s="93"/>
      <c r="C69" s="93"/>
      <c r="D69" s="94"/>
      <c r="E69" s="93"/>
      <c r="F69" s="93"/>
      <c r="G69" s="95"/>
      <c r="H69" s="93"/>
      <c r="I69" s="95"/>
      <c r="K69" s="122" t="s">
        <v>47</v>
      </c>
      <c r="L69" s="25">
        <f>SUBTOTAL(9,L67:L68)</f>
        <v>4080802332</v>
      </c>
      <c r="M69" s="123">
        <f>SUBTOTAL(9,M67:M68)</f>
        <v>3286563332</v>
      </c>
      <c r="N69" s="25">
        <v>340027333</v>
      </c>
      <c r="O69" s="123">
        <f t="shared" ref="O69:P69" si="68">SUBTOTAL(9,O67:O68)</f>
        <v>253882108</v>
      </c>
      <c r="P69" s="123">
        <f t="shared" si="68"/>
        <v>1786516332</v>
      </c>
      <c r="Q69" s="121">
        <v>1246164892</v>
      </c>
      <c r="R69" s="25">
        <v>1786516332</v>
      </c>
      <c r="S69" s="25">
        <v>1954258667</v>
      </c>
      <c r="T69" s="25">
        <v>0</v>
      </c>
      <c r="U69" s="123">
        <f t="shared" ref="U69:W69" si="69">SUBTOTAL(9,U67:U68)</f>
        <v>166898117</v>
      </c>
      <c r="V69" s="123">
        <f t="shared" si="69"/>
        <v>129255134</v>
      </c>
      <c r="W69" s="123">
        <f t="shared" si="69"/>
        <v>132017523</v>
      </c>
      <c r="X69" s="123">
        <f t="shared" ref="X69:Z69" si="70">SUBTOTAL(9,X67:X68)</f>
        <v>428170774</v>
      </c>
      <c r="Y69" s="123">
        <f t="shared" si="70"/>
        <v>1358345558</v>
      </c>
      <c r="Z69" s="123">
        <f t="shared" si="70"/>
        <v>1246164892</v>
      </c>
      <c r="AA69" s="99"/>
      <c r="AB69" s="99"/>
      <c r="AC69" s="273"/>
      <c r="AE69" s="23"/>
      <c r="AF69" s="24"/>
      <c r="AG69" s="23"/>
      <c r="AH69" s="99"/>
      <c r="AI69" s="99"/>
      <c r="AJ69" s="99"/>
      <c r="AK69" s="99"/>
      <c r="AL69" s="99"/>
      <c r="AM69" s="99"/>
      <c r="AN69" s="99"/>
      <c r="AO69" s="99"/>
      <c r="AP69" s="99"/>
      <c r="AQ69" s="99"/>
    </row>
    <row r="70" spans="1:43" ht="12" customHeight="1">
      <c r="A70" s="93"/>
      <c r="C70" s="93"/>
      <c r="D70" s="94"/>
      <c r="E70" s="93"/>
      <c r="F70" s="93"/>
      <c r="G70" s="95"/>
      <c r="H70" s="93"/>
      <c r="I70" s="95"/>
      <c r="K70" s="278"/>
      <c r="M70" s="93"/>
      <c r="O70" s="93"/>
      <c r="P70" s="93"/>
      <c r="U70" s="134"/>
      <c r="V70" s="134"/>
      <c r="W70" s="134"/>
      <c r="X70" s="134"/>
      <c r="Y70" s="134"/>
      <c r="Z70" s="93"/>
      <c r="AA70" s="93"/>
      <c r="AB70" s="93"/>
      <c r="AC70" s="272"/>
      <c r="AE70" s="23"/>
      <c r="AF70" s="24"/>
      <c r="AG70" s="23"/>
    </row>
    <row r="71" spans="1:43">
      <c r="A71" s="93"/>
      <c r="C71" s="93"/>
      <c r="D71" s="94"/>
      <c r="E71" s="93"/>
      <c r="F71" s="93"/>
      <c r="G71" s="95"/>
      <c r="H71" s="93"/>
      <c r="I71" s="95"/>
      <c r="K71" s="16" t="s">
        <v>53</v>
      </c>
      <c r="M71" s="93"/>
      <c r="O71" s="93"/>
      <c r="P71" s="93"/>
      <c r="U71" s="134"/>
      <c r="V71" s="134"/>
      <c r="W71" s="134"/>
      <c r="X71" s="134"/>
      <c r="Y71" s="134"/>
      <c r="Z71" s="93"/>
      <c r="AA71" s="93"/>
      <c r="AB71" s="93"/>
      <c r="AC71" s="272"/>
      <c r="AE71" s="23"/>
      <c r="AF71" s="24"/>
      <c r="AG71" s="23"/>
    </row>
    <row r="72" spans="1:43" ht="15" customHeight="1">
      <c r="A72" s="17">
        <v>31</v>
      </c>
      <c r="B72" s="106">
        <v>3</v>
      </c>
      <c r="C72" s="17" t="s">
        <v>54</v>
      </c>
      <c r="D72" s="18" t="s">
        <v>90</v>
      </c>
      <c r="E72" s="17" t="s">
        <v>25</v>
      </c>
      <c r="F72" s="17" t="s">
        <v>106</v>
      </c>
      <c r="G72" s="18" t="s">
        <v>107</v>
      </c>
      <c r="H72" s="18" t="s">
        <v>35</v>
      </c>
      <c r="I72" s="18">
        <v>30401324</v>
      </c>
      <c r="J72" s="124" t="str">
        <f t="shared" ref="J72:J74" si="71">CONCATENATE(I72,"-",H72)</f>
        <v>30401324-DISEÑO</v>
      </c>
      <c r="K72" s="18" t="s">
        <v>112</v>
      </c>
      <c r="L72" s="107">
        <v>69501000</v>
      </c>
      <c r="M72" s="19">
        <v>69501000</v>
      </c>
      <c r="N72" s="107">
        <v>0</v>
      </c>
      <c r="O72" s="19">
        <v>0</v>
      </c>
      <c r="P72" s="19">
        <v>69501000</v>
      </c>
      <c r="Q72" s="19">
        <v>0</v>
      </c>
      <c r="R72" s="108">
        <v>69501000</v>
      </c>
      <c r="S72" s="20">
        <v>0</v>
      </c>
      <c r="T72" s="21">
        <v>0</v>
      </c>
      <c r="U72" s="284">
        <v>0</v>
      </c>
      <c r="V72" s="284">
        <v>0</v>
      </c>
      <c r="W72" s="284">
        <v>0</v>
      </c>
      <c r="X72" s="284">
        <f t="shared" ref="X72:X74" si="72">U72+V72+W72</f>
        <v>0</v>
      </c>
      <c r="Y72" s="284">
        <f t="shared" ref="Y72:Y74" si="73">P72-X72</f>
        <v>69501000</v>
      </c>
      <c r="Z72" s="284">
        <f t="shared" ref="Z72:Z74" si="74">M72-(O72+P72)</f>
        <v>0</v>
      </c>
      <c r="AA72" s="17" t="s">
        <v>51</v>
      </c>
      <c r="AB72" s="17" t="s">
        <v>702</v>
      </c>
      <c r="AC72" s="88" t="s">
        <v>64</v>
      </c>
      <c r="AD72" s="22" t="s">
        <v>31</v>
      </c>
      <c r="AE72" s="23" t="s">
        <v>64</v>
      </c>
      <c r="AF72" s="24" t="s">
        <v>113</v>
      </c>
      <c r="AG72" s="23" t="s">
        <v>45</v>
      </c>
    </row>
    <row r="73" spans="1:43" ht="15" customHeight="1">
      <c r="A73" s="17">
        <v>29</v>
      </c>
      <c r="B73" s="106">
        <v>8</v>
      </c>
      <c r="C73" s="17" t="s">
        <v>54</v>
      </c>
      <c r="D73" s="18" t="s">
        <v>38</v>
      </c>
      <c r="E73" s="17" t="s">
        <v>25</v>
      </c>
      <c r="F73" s="17" t="s">
        <v>106</v>
      </c>
      <c r="G73" s="18" t="s">
        <v>107</v>
      </c>
      <c r="H73" s="18" t="s">
        <v>27</v>
      </c>
      <c r="I73" s="18">
        <v>30358323</v>
      </c>
      <c r="J73" s="124" t="str">
        <f t="shared" si="71"/>
        <v>30358323-EJECUCION</v>
      </c>
      <c r="K73" s="18" t="s">
        <v>114</v>
      </c>
      <c r="L73" s="107">
        <v>81515000</v>
      </c>
      <c r="M73" s="19">
        <v>81515000</v>
      </c>
      <c r="N73" s="107">
        <v>0</v>
      </c>
      <c r="O73" s="19">
        <v>0</v>
      </c>
      <c r="P73" s="19">
        <v>81515000</v>
      </c>
      <c r="Q73" s="19">
        <v>0</v>
      </c>
      <c r="R73" s="108">
        <v>81515000</v>
      </c>
      <c r="S73" s="20">
        <v>0</v>
      </c>
      <c r="T73" s="21">
        <v>0</v>
      </c>
      <c r="U73" s="284">
        <v>0</v>
      </c>
      <c r="V73" s="284">
        <v>0</v>
      </c>
      <c r="W73" s="284">
        <v>0</v>
      </c>
      <c r="X73" s="284">
        <f t="shared" si="72"/>
        <v>0</v>
      </c>
      <c r="Y73" s="284">
        <f t="shared" si="73"/>
        <v>81515000</v>
      </c>
      <c r="Z73" s="284">
        <f t="shared" si="74"/>
        <v>0</v>
      </c>
      <c r="AA73" s="17"/>
      <c r="AB73" s="17" t="s">
        <v>701</v>
      </c>
      <c r="AC73" s="88" t="s">
        <v>40</v>
      </c>
      <c r="AD73" s="29" t="s">
        <v>31</v>
      </c>
      <c r="AE73" s="30"/>
      <c r="AF73" s="31" t="s">
        <v>115</v>
      </c>
      <c r="AG73" s="30"/>
    </row>
    <row r="74" spans="1:43" ht="15" customHeight="1">
      <c r="A74" s="17">
        <v>31</v>
      </c>
      <c r="B74" s="106">
        <v>4</v>
      </c>
      <c r="C74" s="17" t="s">
        <v>54</v>
      </c>
      <c r="D74" s="18" t="s">
        <v>24</v>
      </c>
      <c r="E74" s="17" t="s">
        <v>25</v>
      </c>
      <c r="F74" s="17" t="s">
        <v>106</v>
      </c>
      <c r="G74" s="18" t="s">
        <v>107</v>
      </c>
      <c r="H74" s="18" t="s">
        <v>35</v>
      </c>
      <c r="I74" s="18">
        <v>30070314</v>
      </c>
      <c r="J74" s="124" t="str">
        <f t="shared" si="71"/>
        <v>30070314-DISEÑO</v>
      </c>
      <c r="K74" s="128" t="s">
        <v>116</v>
      </c>
      <c r="L74" s="107">
        <v>74546000</v>
      </c>
      <c r="M74" s="138">
        <v>74546000</v>
      </c>
      <c r="N74" s="107">
        <v>0</v>
      </c>
      <c r="O74" s="138">
        <v>0</v>
      </c>
      <c r="P74" s="138">
        <v>30000000</v>
      </c>
      <c r="Q74" s="19">
        <v>44546000</v>
      </c>
      <c r="R74" s="108">
        <v>30000000</v>
      </c>
      <c r="S74" s="20">
        <v>44546000</v>
      </c>
      <c r="T74" s="21">
        <v>0</v>
      </c>
      <c r="U74" s="284">
        <v>0</v>
      </c>
      <c r="V74" s="284">
        <v>0</v>
      </c>
      <c r="W74" s="284">
        <v>0</v>
      </c>
      <c r="X74" s="284">
        <f t="shared" si="72"/>
        <v>0</v>
      </c>
      <c r="Y74" s="284">
        <f t="shared" si="73"/>
        <v>30000000</v>
      </c>
      <c r="Z74" s="284">
        <f t="shared" si="74"/>
        <v>44546000</v>
      </c>
      <c r="AA74" s="17" t="s">
        <v>51</v>
      </c>
      <c r="AB74" s="17" t="s">
        <v>109</v>
      </c>
      <c r="AC74" s="88" t="s">
        <v>64</v>
      </c>
      <c r="AD74" s="22" t="s">
        <v>31</v>
      </c>
      <c r="AE74" s="23" t="s">
        <v>64</v>
      </c>
      <c r="AF74" s="24" t="s">
        <v>117</v>
      </c>
      <c r="AG74" s="23"/>
    </row>
    <row r="75" spans="1:43">
      <c r="A75" s="93"/>
      <c r="C75" s="93"/>
      <c r="D75" s="94"/>
      <c r="E75" s="93"/>
      <c r="F75" s="93"/>
      <c r="G75" s="95"/>
      <c r="H75" s="93"/>
      <c r="I75" s="95"/>
      <c r="K75" s="122" t="s">
        <v>66</v>
      </c>
      <c r="L75" s="25">
        <f>SUBTOTAL(9,L72:L74)</f>
        <v>225562000</v>
      </c>
      <c r="M75" s="123">
        <f>SUBTOTAL(9,M72:M74)</f>
        <v>225562000</v>
      </c>
      <c r="N75" s="25">
        <v>0</v>
      </c>
      <c r="O75" s="123">
        <f t="shared" ref="O75:P75" si="75">SUBTOTAL(9,O72:O74)</f>
        <v>0</v>
      </c>
      <c r="P75" s="123">
        <f t="shared" si="75"/>
        <v>181016000</v>
      </c>
      <c r="Q75" s="121">
        <v>44546000</v>
      </c>
      <c r="R75" s="25">
        <v>181016000</v>
      </c>
      <c r="S75" s="25">
        <v>44546000</v>
      </c>
      <c r="T75" s="25">
        <v>0</v>
      </c>
      <c r="U75" s="123">
        <f t="shared" ref="U75:W75" si="76">SUBTOTAL(9,U72:U74)</f>
        <v>0</v>
      </c>
      <c r="V75" s="123">
        <f t="shared" si="76"/>
        <v>0</v>
      </c>
      <c r="W75" s="123">
        <f t="shared" si="76"/>
        <v>0</v>
      </c>
      <c r="X75" s="123">
        <f t="shared" ref="X75:Z75" si="77">SUBTOTAL(9,X72:X74)</f>
        <v>0</v>
      </c>
      <c r="Y75" s="123">
        <f t="shared" si="77"/>
        <v>181016000</v>
      </c>
      <c r="Z75" s="123">
        <f t="shared" si="77"/>
        <v>44546000</v>
      </c>
      <c r="AA75" s="99"/>
      <c r="AB75" s="99"/>
      <c r="AC75" s="273"/>
      <c r="AE75" s="23"/>
      <c r="AF75" s="24"/>
      <c r="AG75" s="23"/>
      <c r="AH75" s="99"/>
      <c r="AI75" s="99"/>
      <c r="AJ75" s="99"/>
      <c r="AK75" s="99"/>
      <c r="AL75" s="99"/>
      <c r="AM75" s="99"/>
      <c r="AN75" s="99"/>
      <c r="AO75" s="99"/>
      <c r="AP75" s="99"/>
      <c r="AQ75" s="99"/>
    </row>
    <row r="76" spans="1:43" ht="12" customHeight="1">
      <c r="A76" s="93"/>
      <c r="C76" s="93"/>
      <c r="D76" s="94"/>
      <c r="E76" s="93"/>
      <c r="F76" s="93"/>
      <c r="G76" s="95"/>
      <c r="H76" s="93"/>
      <c r="I76" s="95"/>
      <c r="K76" s="278"/>
      <c r="M76" s="93"/>
      <c r="O76" s="93"/>
      <c r="P76" s="93"/>
      <c r="U76" s="134"/>
      <c r="V76" s="134"/>
      <c r="W76" s="134"/>
      <c r="X76" s="134"/>
      <c r="Y76" s="134"/>
      <c r="Z76" s="93"/>
      <c r="AA76" s="93"/>
      <c r="AB76" s="93"/>
      <c r="AC76" s="272"/>
      <c r="AE76" s="23"/>
      <c r="AF76" s="24"/>
      <c r="AG76" s="23"/>
    </row>
    <row r="77" spans="1:43" ht="18">
      <c r="A77" s="93"/>
      <c r="C77" s="93"/>
      <c r="D77" s="94"/>
      <c r="E77" s="93"/>
      <c r="F77" s="93"/>
      <c r="G77" s="95"/>
      <c r="H77" s="93"/>
      <c r="I77" s="95"/>
      <c r="K77" s="277" t="s">
        <v>118</v>
      </c>
      <c r="L77" s="58">
        <f>L75+L69</f>
        <v>4306364332</v>
      </c>
      <c r="M77" s="123">
        <f>M75+M69</f>
        <v>3512125332</v>
      </c>
      <c r="N77" s="58">
        <v>340027333</v>
      </c>
      <c r="O77" s="123">
        <f t="shared" ref="O77:P77" si="78">O75+O69</f>
        <v>253882108</v>
      </c>
      <c r="P77" s="123">
        <f t="shared" si="78"/>
        <v>1967532332</v>
      </c>
      <c r="Q77" s="123">
        <v>1290710892</v>
      </c>
      <c r="R77" s="58">
        <v>1967532332</v>
      </c>
      <c r="S77" s="58">
        <v>1998804667</v>
      </c>
      <c r="T77" s="58">
        <v>0</v>
      </c>
      <c r="U77" s="123">
        <f t="shared" ref="U77:W77" si="79">U75+U69</f>
        <v>166898117</v>
      </c>
      <c r="V77" s="123">
        <f t="shared" si="79"/>
        <v>129255134</v>
      </c>
      <c r="W77" s="123">
        <f t="shared" si="79"/>
        <v>132017523</v>
      </c>
      <c r="X77" s="123">
        <f t="shared" ref="X77:Z77" si="80">X75+X69</f>
        <v>428170774</v>
      </c>
      <c r="Y77" s="123">
        <f t="shared" si="80"/>
        <v>1539361558</v>
      </c>
      <c r="Z77" s="123">
        <f t="shared" si="80"/>
        <v>1290710892</v>
      </c>
      <c r="AA77" s="99"/>
      <c r="AB77" s="99"/>
      <c r="AC77" s="273"/>
      <c r="AE77" s="23"/>
      <c r="AF77" s="24"/>
      <c r="AG77" s="23"/>
      <c r="AH77" s="99"/>
      <c r="AI77" s="99"/>
      <c r="AJ77" s="99"/>
      <c r="AK77" s="99"/>
      <c r="AL77" s="99"/>
      <c r="AM77" s="99"/>
      <c r="AN77" s="99"/>
      <c r="AO77" s="99"/>
      <c r="AP77" s="99"/>
      <c r="AQ77" s="99"/>
    </row>
    <row r="78" spans="1:43" s="93" customFormat="1" ht="12" customHeight="1">
      <c r="D78" s="94"/>
      <c r="G78" s="95"/>
      <c r="I78" s="95"/>
      <c r="K78" s="96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C78" s="272"/>
      <c r="AE78" s="85"/>
      <c r="AF78" s="81"/>
      <c r="AG78" s="85"/>
    </row>
    <row r="79" spans="1:43" ht="18" customHeight="1">
      <c r="A79" s="73"/>
      <c r="B79" s="75"/>
      <c r="C79" s="73"/>
      <c r="D79" s="73"/>
      <c r="E79" s="73"/>
      <c r="F79" s="73"/>
      <c r="G79" s="130"/>
      <c r="H79" s="73"/>
      <c r="I79" s="310"/>
      <c r="J79" s="75"/>
      <c r="K79" s="276" t="s">
        <v>119</v>
      </c>
      <c r="L79" s="13"/>
      <c r="M79" s="73"/>
      <c r="N79" s="13"/>
      <c r="O79" s="73"/>
      <c r="P79" s="73"/>
      <c r="Q79" s="74"/>
      <c r="R79" s="13"/>
      <c r="S79" s="13"/>
      <c r="T79" s="13"/>
      <c r="U79" s="285"/>
      <c r="V79" s="285"/>
      <c r="W79" s="285"/>
      <c r="X79" s="285"/>
      <c r="Y79" s="285"/>
      <c r="Z79" s="130"/>
      <c r="AA79" s="130"/>
      <c r="AB79" s="73"/>
      <c r="AC79" s="73"/>
      <c r="AE79" s="23"/>
      <c r="AF79" s="24"/>
      <c r="AG79" s="23"/>
    </row>
    <row r="80" spans="1:43">
      <c r="A80" s="93"/>
      <c r="C80" s="93"/>
      <c r="D80" s="94"/>
      <c r="E80" s="93"/>
      <c r="F80" s="93"/>
      <c r="G80" s="95"/>
      <c r="H80" s="93"/>
      <c r="I80" s="95"/>
      <c r="K80" s="16" t="s">
        <v>22</v>
      </c>
      <c r="M80" s="93"/>
      <c r="O80" s="93"/>
      <c r="P80" s="93"/>
      <c r="U80" s="134"/>
      <c r="V80" s="134"/>
      <c r="W80" s="134"/>
      <c r="X80" s="134"/>
      <c r="Y80" s="134"/>
      <c r="Z80" s="93"/>
      <c r="AA80" s="93"/>
      <c r="AB80" s="93"/>
      <c r="AC80" s="272"/>
      <c r="AE80" s="23"/>
      <c r="AF80" s="24"/>
      <c r="AG80" s="23"/>
    </row>
    <row r="81" spans="1:43" ht="15" customHeight="1">
      <c r="A81" s="17">
        <v>31</v>
      </c>
      <c r="B81" s="106">
        <v>1</v>
      </c>
      <c r="C81" s="17" t="s">
        <v>23</v>
      </c>
      <c r="D81" s="18" t="s">
        <v>24</v>
      </c>
      <c r="E81" s="17" t="s">
        <v>25</v>
      </c>
      <c r="F81" s="17" t="s">
        <v>120</v>
      </c>
      <c r="G81" s="18" t="s">
        <v>121</v>
      </c>
      <c r="H81" s="18" t="s">
        <v>35</v>
      </c>
      <c r="I81" s="18">
        <v>30088194</v>
      </c>
      <c r="J81" s="124" t="str">
        <f t="shared" ref="J81:J82" si="81">CONCATENATE(I81,"-",H81)</f>
        <v>30088194-DISEÑO</v>
      </c>
      <c r="K81" s="18" t="s">
        <v>122</v>
      </c>
      <c r="L81" s="107">
        <v>135136000</v>
      </c>
      <c r="M81" s="19">
        <v>135135324</v>
      </c>
      <c r="N81" s="107">
        <v>25667865</v>
      </c>
      <c r="O81" s="19">
        <v>32463865</v>
      </c>
      <c r="P81" s="19">
        <v>102671459</v>
      </c>
      <c r="Q81" s="19">
        <v>0</v>
      </c>
      <c r="R81" s="108">
        <v>109468135</v>
      </c>
      <c r="S81" s="20">
        <v>0</v>
      </c>
      <c r="T81" s="21">
        <v>0</v>
      </c>
      <c r="U81" s="284">
        <v>0</v>
      </c>
      <c r="V81" s="284">
        <v>0</v>
      </c>
      <c r="W81" s="284">
        <v>0</v>
      </c>
      <c r="X81" s="284">
        <f t="shared" ref="X81:X82" si="82">U81+V81+W81</f>
        <v>0</v>
      </c>
      <c r="Y81" s="284">
        <f t="shared" ref="Y81:Y82" si="83">P81-X81</f>
        <v>102671459</v>
      </c>
      <c r="Z81" s="284">
        <f t="shared" ref="Z81:Z82" si="84">M81-(O81+P81)</f>
        <v>0</v>
      </c>
      <c r="AA81" s="17" t="s">
        <v>29</v>
      </c>
      <c r="AB81" s="17" t="s">
        <v>109</v>
      </c>
      <c r="AC81" s="88" t="s">
        <v>30</v>
      </c>
      <c r="AD81" s="29" t="s">
        <v>31</v>
      </c>
      <c r="AE81" s="30" t="s">
        <v>30</v>
      </c>
      <c r="AF81" s="31" t="s">
        <v>102</v>
      </c>
      <c r="AG81" s="30" t="s">
        <v>45</v>
      </c>
    </row>
    <row r="82" spans="1:43" ht="15" customHeight="1">
      <c r="A82" s="17">
        <v>31</v>
      </c>
      <c r="B82" s="53"/>
      <c r="C82" s="17" t="s">
        <v>23</v>
      </c>
      <c r="D82" s="18" t="s">
        <v>69</v>
      </c>
      <c r="E82" s="17" t="s">
        <v>25</v>
      </c>
      <c r="F82" s="17" t="s">
        <v>120</v>
      </c>
      <c r="G82" s="18"/>
      <c r="H82" s="18" t="s">
        <v>27</v>
      </c>
      <c r="I82" s="77">
        <v>30095480</v>
      </c>
      <c r="J82" s="124" t="str">
        <f t="shared" si="81"/>
        <v>30095480-EJECUCION</v>
      </c>
      <c r="K82" s="128" t="s">
        <v>707</v>
      </c>
      <c r="L82" s="109">
        <v>987390835</v>
      </c>
      <c r="M82" s="138">
        <v>987390835</v>
      </c>
      <c r="N82" s="109">
        <v>0</v>
      </c>
      <c r="O82" s="138">
        <v>953589363</v>
      </c>
      <c r="P82" s="138">
        <v>33801472</v>
      </c>
      <c r="Q82" s="19">
        <v>0</v>
      </c>
      <c r="R82" s="110">
        <v>0</v>
      </c>
      <c r="S82" s="20">
        <v>987390835</v>
      </c>
      <c r="T82" s="98"/>
      <c r="U82" s="284">
        <v>0</v>
      </c>
      <c r="V82" s="284">
        <v>0</v>
      </c>
      <c r="W82" s="284">
        <v>0</v>
      </c>
      <c r="X82" s="284">
        <f t="shared" si="82"/>
        <v>0</v>
      </c>
      <c r="Y82" s="284">
        <f t="shared" si="83"/>
        <v>33801472</v>
      </c>
      <c r="Z82" s="284">
        <f t="shared" si="84"/>
        <v>0</v>
      </c>
      <c r="AA82" s="17" t="s">
        <v>29</v>
      </c>
      <c r="AB82" s="17" t="s">
        <v>704</v>
      </c>
      <c r="AC82" s="88" t="s">
        <v>30</v>
      </c>
      <c r="AD82" s="29"/>
      <c r="AE82" s="30"/>
      <c r="AF82" s="31"/>
      <c r="AG82" s="30"/>
    </row>
    <row r="83" spans="1:43">
      <c r="A83" s="93"/>
      <c r="C83" s="93"/>
      <c r="D83" s="94"/>
      <c r="E83" s="93"/>
      <c r="F83" s="93"/>
      <c r="G83" s="95"/>
      <c r="H83" s="93"/>
      <c r="I83" s="95"/>
      <c r="K83" s="122" t="s">
        <v>47</v>
      </c>
      <c r="L83" s="25">
        <f t="shared" ref="L83:Z83" si="85">SUBTOTAL(9,L81:L82)</f>
        <v>1122526835</v>
      </c>
      <c r="M83" s="123">
        <f t="shared" si="85"/>
        <v>1122526159</v>
      </c>
      <c r="N83" s="25">
        <f t="shared" si="85"/>
        <v>25667865</v>
      </c>
      <c r="O83" s="123">
        <f t="shared" si="85"/>
        <v>986053228</v>
      </c>
      <c r="P83" s="123">
        <f t="shared" si="85"/>
        <v>136472931</v>
      </c>
      <c r="Q83" s="121">
        <v>0</v>
      </c>
      <c r="R83" s="25">
        <v>109468135</v>
      </c>
      <c r="S83" s="25">
        <v>987390835</v>
      </c>
      <c r="T83" s="25" t="e">
        <v>#REF!</v>
      </c>
      <c r="U83" s="123">
        <f t="shared" si="85"/>
        <v>0</v>
      </c>
      <c r="V83" s="123">
        <f t="shared" si="85"/>
        <v>0</v>
      </c>
      <c r="W83" s="123">
        <f t="shared" si="85"/>
        <v>0</v>
      </c>
      <c r="X83" s="123">
        <f t="shared" si="85"/>
        <v>0</v>
      </c>
      <c r="Y83" s="123">
        <f t="shared" si="85"/>
        <v>136472931</v>
      </c>
      <c r="Z83" s="123">
        <f t="shared" si="85"/>
        <v>0</v>
      </c>
      <c r="AA83" s="99"/>
      <c r="AB83" s="99"/>
      <c r="AC83" s="273"/>
      <c r="AE83" s="23"/>
      <c r="AF83" s="24"/>
      <c r="AG83" s="23"/>
      <c r="AH83" s="99"/>
      <c r="AI83" s="99"/>
      <c r="AJ83" s="99"/>
      <c r="AK83" s="99"/>
      <c r="AL83" s="99"/>
      <c r="AM83" s="99"/>
      <c r="AN83" s="99"/>
      <c r="AO83" s="99"/>
      <c r="AP83" s="99"/>
      <c r="AQ83" s="99"/>
    </row>
    <row r="84" spans="1:43" ht="12" customHeight="1">
      <c r="A84" s="93"/>
      <c r="C84" s="93"/>
      <c r="D84" s="94"/>
      <c r="E84" s="93"/>
      <c r="F84" s="93"/>
      <c r="G84" s="95"/>
      <c r="H84" s="93"/>
      <c r="I84" s="95"/>
      <c r="K84" s="278"/>
      <c r="M84" s="93"/>
      <c r="O84" s="93"/>
      <c r="P84" s="93"/>
      <c r="U84" s="134"/>
      <c r="V84" s="134"/>
      <c r="W84" s="134"/>
      <c r="X84" s="134"/>
      <c r="Y84" s="134"/>
      <c r="Z84" s="93"/>
      <c r="AA84" s="93"/>
      <c r="AB84" s="93"/>
      <c r="AC84" s="272"/>
      <c r="AE84" s="23"/>
      <c r="AF84" s="24"/>
      <c r="AG84" s="23"/>
    </row>
    <row r="85" spans="1:43">
      <c r="A85" s="93"/>
      <c r="C85" s="93"/>
      <c r="D85" s="94"/>
      <c r="E85" s="93"/>
      <c r="F85" s="93"/>
      <c r="G85" s="95"/>
      <c r="H85" s="93"/>
      <c r="I85" s="95"/>
      <c r="K85" s="16" t="s">
        <v>48</v>
      </c>
      <c r="M85" s="93"/>
      <c r="O85" s="93"/>
      <c r="P85" s="93"/>
      <c r="U85" s="134"/>
      <c r="V85" s="134"/>
      <c r="W85" s="134"/>
      <c r="X85" s="134"/>
      <c r="Y85" s="134"/>
      <c r="Z85" s="93"/>
      <c r="AA85" s="93"/>
      <c r="AB85" s="93"/>
      <c r="AC85" s="272"/>
      <c r="AE85" s="23"/>
      <c r="AF85" s="24"/>
      <c r="AG85" s="23"/>
    </row>
    <row r="86" spans="1:43" ht="15" customHeight="1">
      <c r="A86" s="17">
        <v>31</v>
      </c>
      <c r="B86" s="106">
        <v>0</v>
      </c>
      <c r="C86" s="17" t="s">
        <v>23</v>
      </c>
      <c r="D86" s="18" t="s">
        <v>33</v>
      </c>
      <c r="E86" s="17" t="s">
        <v>25</v>
      </c>
      <c r="F86" s="17" t="s">
        <v>120</v>
      </c>
      <c r="G86" s="18" t="s">
        <v>34</v>
      </c>
      <c r="H86" s="18" t="s">
        <v>27</v>
      </c>
      <c r="I86" s="18">
        <v>30126943</v>
      </c>
      <c r="J86" s="124" t="str">
        <f>CONCATENATE(I86,"-",H86)</f>
        <v>30126943-EJECUCION</v>
      </c>
      <c r="K86" s="128" t="s">
        <v>123</v>
      </c>
      <c r="L86" s="107">
        <v>3086914000</v>
      </c>
      <c r="M86" s="138">
        <v>3242559000</v>
      </c>
      <c r="N86" s="107">
        <v>0</v>
      </c>
      <c r="O86" s="138">
        <v>2092000</v>
      </c>
      <c r="P86" s="138">
        <v>500000000</v>
      </c>
      <c r="Q86" s="19">
        <v>1099735000</v>
      </c>
      <c r="R86" s="108">
        <v>500000000</v>
      </c>
      <c r="S86" s="20">
        <v>2586914000</v>
      </c>
      <c r="T86" s="21">
        <v>0</v>
      </c>
      <c r="U86" s="284">
        <v>0</v>
      </c>
      <c r="V86" s="284">
        <v>0</v>
      </c>
      <c r="W86" s="284">
        <v>0</v>
      </c>
      <c r="X86" s="284">
        <f>U86+V86+W86</f>
        <v>0</v>
      </c>
      <c r="Y86" s="284">
        <f>P86-X86</f>
        <v>500000000</v>
      </c>
      <c r="Z86" s="284">
        <f>M86-(O86+P86)</f>
        <v>2740467000</v>
      </c>
      <c r="AA86" s="17" t="s">
        <v>29</v>
      </c>
      <c r="AB86" s="17" t="s">
        <v>702</v>
      </c>
      <c r="AC86" s="88" t="s">
        <v>30</v>
      </c>
      <c r="AD86" s="29" t="s">
        <v>45</v>
      </c>
      <c r="AE86" s="30" t="s">
        <v>30</v>
      </c>
      <c r="AF86" s="31" t="s">
        <v>79</v>
      </c>
      <c r="AG86" s="30" t="s">
        <v>45</v>
      </c>
    </row>
    <row r="87" spans="1:43">
      <c r="A87" s="93"/>
      <c r="C87" s="93"/>
      <c r="D87" s="94"/>
      <c r="E87" s="93"/>
      <c r="F87" s="93"/>
      <c r="G87" s="95"/>
      <c r="H87" s="93"/>
      <c r="I87" s="95"/>
      <c r="K87" s="122" t="s">
        <v>52</v>
      </c>
      <c r="L87" s="25">
        <f>SUBTOTAL(9,L86)</f>
        <v>3086914000</v>
      </c>
      <c r="M87" s="123">
        <f>SUBTOTAL(9,M86)</f>
        <v>3242559000</v>
      </c>
      <c r="N87" s="25">
        <v>0</v>
      </c>
      <c r="O87" s="123">
        <f t="shared" ref="O87:P87" si="86">SUBTOTAL(9,O86)</f>
        <v>2092000</v>
      </c>
      <c r="P87" s="123">
        <f t="shared" si="86"/>
        <v>500000000</v>
      </c>
      <c r="Q87" s="121">
        <v>1099735000</v>
      </c>
      <c r="R87" s="25">
        <v>500000000</v>
      </c>
      <c r="S87" s="25">
        <v>2586914000</v>
      </c>
      <c r="T87" s="25" t="e">
        <v>#REF!</v>
      </c>
      <c r="U87" s="123">
        <f t="shared" ref="U87:W87" si="87">SUBTOTAL(9,U86)</f>
        <v>0</v>
      </c>
      <c r="V87" s="123">
        <f t="shared" si="87"/>
        <v>0</v>
      </c>
      <c r="W87" s="123">
        <f t="shared" si="87"/>
        <v>0</v>
      </c>
      <c r="X87" s="123">
        <f t="shared" ref="X87:Z87" si="88">SUBTOTAL(9,X86)</f>
        <v>0</v>
      </c>
      <c r="Y87" s="123">
        <f t="shared" si="88"/>
        <v>500000000</v>
      </c>
      <c r="Z87" s="123">
        <f t="shared" si="88"/>
        <v>2740467000</v>
      </c>
      <c r="AA87" s="99"/>
      <c r="AB87" s="99"/>
      <c r="AC87" s="273"/>
      <c r="AE87" s="23"/>
      <c r="AF87" s="24"/>
      <c r="AG87" s="23"/>
      <c r="AH87" s="99"/>
      <c r="AI87" s="99"/>
      <c r="AJ87" s="99"/>
      <c r="AK87" s="99"/>
      <c r="AL87" s="99"/>
      <c r="AM87" s="99"/>
      <c r="AN87" s="99"/>
      <c r="AO87" s="99"/>
      <c r="AP87" s="99"/>
      <c r="AQ87" s="99"/>
    </row>
    <row r="88" spans="1:43" ht="12" customHeight="1">
      <c r="A88" s="93"/>
      <c r="C88" s="93"/>
      <c r="D88" s="94"/>
      <c r="E88" s="93"/>
      <c r="F88" s="93"/>
      <c r="G88" s="95"/>
      <c r="H88" s="93"/>
      <c r="I88" s="95"/>
      <c r="K88" s="278"/>
      <c r="M88" s="93"/>
      <c r="O88" s="93"/>
      <c r="P88" s="93"/>
      <c r="U88" s="134"/>
      <c r="V88" s="134"/>
      <c r="W88" s="134"/>
      <c r="X88" s="134"/>
      <c r="Y88" s="134"/>
      <c r="Z88" s="93"/>
      <c r="AA88" s="93"/>
      <c r="AB88" s="93"/>
      <c r="AC88" s="272"/>
      <c r="AE88" s="23"/>
      <c r="AF88" s="24"/>
      <c r="AG88" s="23"/>
    </row>
    <row r="89" spans="1:43">
      <c r="A89" s="93"/>
      <c r="C89" s="93"/>
      <c r="D89" s="94"/>
      <c r="E89" s="93"/>
      <c r="F89" s="93"/>
      <c r="G89" s="95"/>
      <c r="H89" s="93"/>
      <c r="I89" s="95"/>
      <c r="K89" s="16" t="s">
        <v>53</v>
      </c>
      <c r="M89" s="93"/>
      <c r="O89" s="93"/>
      <c r="P89" s="93"/>
      <c r="U89" s="134"/>
      <c r="V89" s="134"/>
      <c r="W89" s="134"/>
      <c r="X89" s="134"/>
      <c r="Y89" s="134"/>
      <c r="Z89" s="93"/>
      <c r="AA89" s="93"/>
      <c r="AB89" s="93"/>
      <c r="AC89" s="272"/>
      <c r="AE89" s="23"/>
      <c r="AF89" s="24"/>
      <c r="AG89" s="23"/>
    </row>
    <row r="90" spans="1:43" ht="15" customHeight="1">
      <c r="A90" s="17">
        <v>31</v>
      </c>
      <c r="B90" s="106">
        <v>2</v>
      </c>
      <c r="C90" s="17" t="s">
        <v>54</v>
      </c>
      <c r="D90" s="18" t="s">
        <v>33</v>
      </c>
      <c r="E90" s="17" t="s">
        <v>25</v>
      </c>
      <c r="F90" s="17" t="s">
        <v>120</v>
      </c>
      <c r="G90" s="18" t="s">
        <v>124</v>
      </c>
      <c r="H90" s="18" t="s">
        <v>27</v>
      </c>
      <c r="I90" s="18">
        <v>30280673</v>
      </c>
      <c r="J90" s="124" t="str">
        <f t="shared" ref="J90:J92" si="89">CONCATENATE(I90,"-",H90)</f>
        <v>30280673-EJECUCION</v>
      </c>
      <c r="K90" s="18" t="s">
        <v>125</v>
      </c>
      <c r="L90" s="107">
        <v>350000000</v>
      </c>
      <c r="M90" s="19">
        <v>350000000</v>
      </c>
      <c r="N90" s="107">
        <v>0</v>
      </c>
      <c r="O90" s="19">
        <v>0</v>
      </c>
      <c r="P90" s="19">
        <v>122995204</v>
      </c>
      <c r="Q90" s="19">
        <v>227004796</v>
      </c>
      <c r="R90" s="108">
        <v>150000000</v>
      </c>
      <c r="S90" s="20">
        <v>200000000</v>
      </c>
      <c r="T90" s="21">
        <v>0</v>
      </c>
      <c r="U90" s="284">
        <v>0</v>
      </c>
      <c r="V90" s="284">
        <v>0</v>
      </c>
      <c r="W90" s="284">
        <v>0</v>
      </c>
      <c r="X90" s="284">
        <f t="shared" ref="X90:X92" si="90">U90+V90+W90</f>
        <v>0</v>
      </c>
      <c r="Y90" s="284">
        <f t="shared" ref="Y90:Y92" si="91">P90-X90</f>
        <v>122995204</v>
      </c>
      <c r="Z90" s="284">
        <f t="shared" ref="Z90:Z92" si="92">M90-(O90+P90)</f>
        <v>227004796</v>
      </c>
      <c r="AA90" s="17" t="s">
        <v>51</v>
      </c>
      <c r="AB90" s="17" t="s">
        <v>702</v>
      </c>
      <c r="AC90" s="88" t="s">
        <v>60</v>
      </c>
      <c r="AD90" s="22" t="s">
        <v>31</v>
      </c>
      <c r="AE90" s="23"/>
      <c r="AF90" s="24"/>
      <c r="AG90" s="23" t="s">
        <v>45</v>
      </c>
    </row>
    <row r="91" spans="1:43" ht="15" customHeight="1">
      <c r="A91" s="17">
        <v>31</v>
      </c>
      <c r="B91" s="106">
        <v>3</v>
      </c>
      <c r="C91" s="17" t="s">
        <v>54</v>
      </c>
      <c r="D91" s="18" t="s">
        <v>90</v>
      </c>
      <c r="E91" s="17" t="s">
        <v>25</v>
      </c>
      <c r="F91" s="17" t="s">
        <v>120</v>
      </c>
      <c r="G91" s="18" t="s">
        <v>124</v>
      </c>
      <c r="H91" s="18" t="s">
        <v>35</v>
      </c>
      <c r="I91" s="18">
        <v>30102226</v>
      </c>
      <c r="J91" s="124" t="str">
        <f t="shared" si="89"/>
        <v>30102226-DISEÑO</v>
      </c>
      <c r="K91" s="18" t="s">
        <v>126</v>
      </c>
      <c r="L91" s="107">
        <v>150000000</v>
      </c>
      <c r="M91" s="19">
        <v>150000000</v>
      </c>
      <c r="N91" s="107">
        <v>0</v>
      </c>
      <c r="O91" s="19">
        <v>0</v>
      </c>
      <c r="P91" s="19">
        <v>50000000</v>
      </c>
      <c r="Q91" s="19">
        <v>100000000</v>
      </c>
      <c r="R91" s="108">
        <v>50000000</v>
      </c>
      <c r="S91" s="20">
        <v>100000000</v>
      </c>
      <c r="T91" s="21">
        <v>0</v>
      </c>
      <c r="U91" s="284">
        <v>0</v>
      </c>
      <c r="V91" s="284">
        <v>0</v>
      </c>
      <c r="W91" s="284">
        <v>0</v>
      </c>
      <c r="X91" s="284">
        <f t="shared" si="90"/>
        <v>0</v>
      </c>
      <c r="Y91" s="284">
        <f t="shared" si="91"/>
        <v>50000000</v>
      </c>
      <c r="Z91" s="284">
        <f t="shared" si="92"/>
        <v>100000000</v>
      </c>
      <c r="AA91" s="17" t="s">
        <v>51</v>
      </c>
      <c r="AB91" s="17" t="s">
        <v>702</v>
      </c>
      <c r="AC91" s="88" t="s">
        <v>60</v>
      </c>
      <c r="AD91" s="22" t="s">
        <v>31</v>
      </c>
      <c r="AE91" s="23"/>
      <c r="AF91" s="24"/>
      <c r="AG91" s="23" t="s">
        <v>45</v>
      </c>
    </row>
    <row r="92" spans="1:43" ht="15" customHeight="1">
      <c r="A92" s="17">
        <v>31</v>
      </c>
      <c r="B92" s="106">
        <v>4</v>
      </c>
      <c r="C92" s="17" t="s">
        <v>54</v>
      </c>
      <c r="D92" s="18" t="s">
        <v>706</v>
      </c>
      <c r="E92" s="17" t="s">
        <v>25</v>
      </c>
      <c r="F92" s="17" t="s">
        <v>120</v>
      </c>
      <c r="G92" s="18" t="s">
        <v>124</v>
      </c>
      <c r="H92" s="18" t="s">
        <v>27</v>
      </c>
      <c r="I92" s="18">
        <v>30102235</v>
      </c>
      <c r="J92" s="124" t="str">
        <f t="shared" si="89"/>
        <v>30102235-EJECUCION</v>
      </c>
      <c r="K92" s="128" t="s">
        <v>127</v>
      </c>
      <c r="L92" s="107">
        <v>310000000</v>
      </c>
      <c r="M92" s="138">
        <v>310000000</v>
      </c>
      <c r="N92" s="107">
        <v>0</v>
      </c>
      <c r="O92" s="138">
        <v>0</v>
      </c>
      <c r="P92" s="138">
        <v>50000000</v>
      </c>
      <c r="Q92" s="19">
        <v>260000000</v>
      </c>
      <c r="R92" s="108">
        <v>50000000</v>
      </c>
      <c r="S92" s="20">
        <v>260000000</v>
      </c>
      <c r="T92" s="21">
        <v>0</v>
      </c>
      <c r="U92" s="284">
        <v>0</v>
      </c>
      <c r="V92" s="284">
        <v>0</v>
      </c>
      <c r="W92" s="284">
        <v>0</v>
      </c>
      <c r="X92" s="284">
        <f t="shared" si="90"/>
        <v>0</v>
      </c>
      <c r="Y92" s="284">
        <f t="shared" si="91"/>
        <v>50000000</v>
      </c>
      <c r="Z92" s="284">
        <f t="shared" si="92"/>
        <v>260000000</v>
      </c>
      <c r="AA92" s="17" t="s">
        <v>51</v>
      </c>
      <c r="AB92" s="17" t="s">
        <v>702</v>
      </c>
      <c r="AC92" s="88" t="s">
        <v>60</v>
      </c>
      <c r="AD92" s="22" t="s">
        <v>31</v>
      </c>
      <c r="AE92" s="23"/>
      <c r="AF92" s="24"/>
      <c r="AG92" s="23" t="s">
        <v>45</v>
      </c>
    </row>
    <row r="93" spans="1:43">
      <c r="A93" s="93"/>
      <c r="C93" s="93"/>
      <c r="D93" s="94"/>
      <c r="E93" s="93"/>
      <c r="F93" s="93"/>
      <c r="G93" s="95"/>
      <c r="H93" s="93"/>
      <c r="I93" s="95"/>
      <c r="K93" s="122" t="s">
        <v>66</v>
      </c>
      <c r="L93" s="25">
        <f>SUBTOTAL(9,L90:L92)</f>
        <v>810000000</v>
      </c>
      <c r="M93" s="123">
        <f>SUBTOTAL(9,M90:M92)</f>
        <v>810000000</v>
      </c>
      <c r="N93" s="25">
        <v>0</v>
      </c>
      <c r="O93" s="123">
        <f t="shared" ref="O93:P93" si="93">SUBTOTAL(9,O90:O92)</f>
        <v>0</v>
      </c>
      <c r="P93" s="123">
        <f t="shared" si="93"/>
        <v>222995204</v>
      </c>
      <c r="Q93" s="121">
        <v>587004796</v>
      </c>
      <c r="R93" s="25">
        <v>250000000</v>
      </c>
      <c r="S93" s="25">
        <v>560000000</v>
      </c>
      <c r="T93" s="25">
        <v>0</v>
      </c>
      <c r="U93" s="123">
        <f t="shared" ref="U93:W93" si="94">SUBTOTAL(9,U90:U92)</f>
        <v>0</v>
      </c>
      <c r="V93" s="123">
        <f t="shared" si="94"/>
        <v>0</v>
      </c>
      <c r="W93" s="123">
        <f t="shared" si="94"/>
        <v>0</v>
      </c>
      <c r="X93" s="123">
        <f t="shared" ref="X93:Z93" si="95">SUBTOTAL(9,X90:X92)</f>
        <v>0</v>
      </c>
      <c r="Y93" s="123">
        <f t="shared" si="95"/>
        <v>222995204</v>
      </c>
      <c r="Z93" s="123">
        <f t="shared" si="95"/>
        <v>587004796</v>
      </c>
      <c r="AA93" s="99"/>
      <c r="AB93" s="99"/>
      <c r="AC93" s="273"/>
      <c r="AE93" s="23"/>
      <c r="AF93" s="24"/>
      <c r="AG93" s="23"/>
      <c r="AH93" s="99"/>
      <c r="AI93" s="99"/>
      <c r="AJ93" s="99"/>
      <c r="AK93" s="99"/>
      <c r="AL93" s="99"/>
      <c r="AM93" s="99"/>
      <c r="AN93" s="99"/>
      <c r="AO93" s="99"/>
      <c r="AP93" s="99"/>
      <c r="AQ93" s="99"/>
    </row>
    <row r="94" spans="1:43" ht="12" customHeight="1">
      <c r="A94" s="93"/>
      <c r="C94" s="93"/>
      <c r="D94" s="94"/>
      <c r="E94" s="93"/>
      <c r="F94" s="93"/>
      <c r="G94" s="95"/>
      <c r="H94" s="93"/>
      <c r="I94" s="95"/>
      <c r="K94" s="278"/>
      <c r="M94" s="93"/>
      <c r="O94" s="93"/>
      <c r="P94" s="93"/>
      <c r="U94" s="134"/>
      <c r="V94" s="134"/>
      <c r="W94" s="134"/>
      <c r="X94" s="134"/>
      <c r="Y94" s="134"/>
      <c r="Z94" s="93"/>
      <c r="AA94" s="93"/>
      <c r="AB94" s="93"/>
      <c r="AC94" s="272"/>
      <c r="AE94" s="23"/>
      <c r="AF94" s="24"/>
      <c r="AG94" s="23"/>
    </row>
    <row r="95" spans="1:43" ht="18">
      <c r="A95" s="93"/>
      <c r="C95" s="93"/>
      <c r="D95" s="94"/>
      <c r="E95" s="93"/>
      <c r="F95" s="93"/>
      <c r="G95" s="95"/>
      <c r="H95" s="93"/>
      <c r="I95" s="95"/>
      <c r="K95" s="277" t="s">
        <v>128</v>
      </c>
      <c r="L95" s="58">
        <f>L93+L87+L83</f>
        <v>5019440835</v>
      </c>
      <c r="M95" s="123">
        <f>M93+M87+M83</f>
        <v>5175085159</v>
      </c>
      <c r="N95" s="58">
        <v>25667865</v>
      </c>
      <c r="O95" s="123">
        <f t="shared" ref="O95:P95" si="96">O93+O87+O83</f>
        <v>988145228</v>
      </c>
      <c r="P95" s="123">
        <f t="shared" si="96"/>
        <v>859468135</v>
      </c>
      <c r="Q95" s="123">
        <v>1686739796</v>
      </c>
      <c r="R95" s="58">
        <v>859468135</v>
      </c>
      <c r="S95" s="58">
        <v>3146914000</v>
      </c>
      <c r="T95" s="58" t="e">
        <v>#REF!</v>
      </c>
      <c r="U95" s="123">
        <f t="shared" ref="U95:W95" si="97">U93+U87+U83</f>
        <v>0</v>
      </c>
      <c r="V95" s="123">
        <f t="shared" si="97"/>
        <v>0</v>
      </c>
      <c r="W95" s="123">
        <f t="shared" si="97"/>
        <v>0</v>
      </c>
      <c r="X95" s="123">
        <f t="shared" ref="X95:Z95" si="98">X93+X87+X83</f>
        <v>0</v>
      </c>
      <c r="Y95" s="123">
        <f t="shared" si="98"/>
        <v>859468135</v>
      </c>
      <c r="Z95" s="123">
        <f t="shared" si="98"/>
        <v>3327471796</v>
      </c>
      <c r="AA95" s="99"/>
      <c r="AB95" s="99"/>
      <c r="AC95" s="273"/>
      <c r="AE95" s="23"/>
      <c r="AF95" s="24"/>
      <c r="AG95" s="23"/>
      <c r="AH95" s="99"/>
      <c r="AI95" s="99"/>
      <c r="AJ95" s="99"/>
      <c r="AK95" s="99"/>
      <c r="AL95" s="99"/>
      <c r="AM95" s="99"/>
      <c r="AN95" s="99"/>
      <c r="AO95" s="99"/>
      <c r="AP95" s="99"/>
      <c r="AQ95" s="99"/>
    </row>
    <row r="96" spans="1:43" s="93" customFormat="1" ht="12" customHeight="1">
      <c r="D96" s="94"/>
      <c r="G96" s="95"/>
      <c r="I96" s="95"/>
      <c r="K96" s="96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C96" s="272"/>
      <c r="AE96" s="85"/>
      <c r="AF96" s="81"/>
      <c r="AG96" s="85"/>
    </row>
    <row r="97" spans="1:43" ht="18" customHeight="1">
      <c r="A97" s="73"/>
      <c r="B97" s="75"/>
      <c r="C97" s="73"/>
      <c r="D97" s="73"/>
      <c r="E97" s="73"/>
      <c r="F97" s="73"/>
      <c r="G97" s="130"/>
      <c r="H97" s="73"/>
      <c r="I97" s="310"/>
      <c r="J97" s="75"/>
      <c r="K97" s="276" t="s">
        <v>129</v>
      </c>
      <c r="L97" s="13"/>
      <c r="M97" s="73"/>
      <c r="N97" s="13"/>
      <c r="O97" s="73"/>
      <c r="P97" s="73"/>
      <c r="Q97" s="74"/>
      <c r="R97" s="13"/>
      <c r="S97" s="13"/>
      <c r="T97" s="13"/>
      <c r="U97" s="285"/>
      <c r="V97" s="285"/>
      <c r="W97" s="285"/>
      <c r="X97" s="285"/>
      <c r="Y97" s="285"/>
      <c r="Z97" s="130"/>
      <c r="AA97" s="130"/>
      <c r="AB97" s="73"/>
      <c r="AC97" s="73"/>
      <c r="AE97" s="23"/>
      <c r="AF97" s="24"/>
      <c r="AG97" s="23"/>
    </row>
    <row r="98" spans="1:43">
      <c r="A98" s="93"/>
      <c r="C98" s="93"/>
      <c r="D98" s="94"/>
      <c r="E98" s="93"/>
      <c r="F98" s="93"/>
      <c r="G98" s="95"/>
      <c r="H98" s="93"/>
      <c r="I98" s="95"/>
      <c r="K98" s="16" t="s">
        <v>22</v>
      </c>
      <c r="M98" s="93"/>
      <c r="O98" s="93"/>
      <c r="P98" s="93"/>
      <c r="U98" s="134"/>
      <c r="V98" s="134"/>
      <c r="W98" s="134"/>
      <c r="X98" s="134"/>
      <c r="Y98" s="134"/>
      <c r="Z98" s="93"/>
      <c r="AA98" s="93"/>
      <c r="AB98" s="93"/>
      <c r="AC98" s="272"/>
      <c r="AE98" s="23"/>
      <c r="AF98" s="24"/>
      <c r="AG98" s="23"/>
    </row>
    <row r="99" spans="1:43" ht="15" customHeight="1">
      <c r="A99" s="17">
        <v>31</v>
      </c>
      <c r="B99" s="17">
        <v>0</v>
      </c>
      <c r="C99" s="17" t="s">
        <v>23</v>
      </c>
      <c r="D99" s="18" t="s">
        <v>33</v>
      </c>
      <c r="E99" s="17" t="s">
        <v>25</v>
      </c>
      <c r="F99" s="17" t="s">
        <v>130</v>
      </c>
      <c r="G99" s="18" t="s">
        <v>131</v>
      </c>
      <c r="H99" s="18" t="s">
        <v>27</v>
      </c>
      <c r="I99" s="18">
        <v>30071876</v>
      </c>
      <c r="J99" s="124" t="str">
        <f t="shared" ref="J99:J102" si="99">CONCATENATE(I99,"-",H99)</f>
        <v>30071876-EJECUCION</v>
      </c>
      <c r="K99" s="18" t="s">
        <v>132</v>
      </c>
      <c r="L99" s="19">
        <v>439345361</v>
      </c>
      <c r="M99" s="19">
        <v>424283361</v>
      </c>
      <c r="N99" s="19">
        <v>424283361</v>
      </c>
      <c r="O99" s="19">
        <v>414240291</v>
      </c>
      <c r="P99" s="19">
        <v>10043070</v>
      </c>
      <c r="Q99" s="19">
        <v>0</v>
      </c>
      <c r="R99" s="20">
        <v>15062000</v>
      </c>
      <c r="S99" s="20">
        <v>0</v>
      </c>
      <c r="T99" s="21"/>
      <c r="U99" s="284">
        <v>0</v>
      </c>
      <c r="V99" s="284">
        <v>10043070</v>
      </c>
      <c r="W99" s="284">
        <v>0</v>
      </c>
      <c r="X99" s="284">
        <f t="shared" ref="X99:X102" si="100">U99+V99+W99</f>
        <v>10043070</v>
      </c>
      <c r="Y99" s="284">
        <f t="shared" ref="Y99:Y102" si="101">P99-X99</f>
        <v>0</v>
      </c>
      <c r="Z99" s="284">
        <f t="shared" ref="Z99:Z102" si="102">M99-(O99+P99)</f>
        <v>0</v>
      </c>
      <c r="AA99" s="17" t="s">
        <v>776</v>
      </c>
      <c r="AB99" s="17" t="s">
        <v>702</v>
      </c>
      <c r="AC99" s="88" t="s">
        <v>30</v>
      </c>
      <c r="AD99" s="22"/>
      <c r="AE99" s="23"/>
      <c r="AF99" s="24"/>
      <c r="AG99" s="23"/>
    </row>
    <row r="100" spans="1:43" ht="15" customHeight="1">
      <c r="A100" s="17">
        <v>31</v>
      </c>
      <c r="B100" s="17">
        <v>1</v>
      </c>
      <c r="C100" s="17" t="s">
        <v>23</v>
      </c>
      <c r="D100" s="18" t="s">
        <v>24</v>
      </c>
      <c r="E100" s="17" t="s">
        <v>25</v>
      </c>
      <c r="F100" s="17" t="s">
        <v>130</v>
      </c>
      <c r="G100" s="18" t="s">
        <v>131</v>
      </c>
      <c r="H100" s="18" t="s">
        <v>27</v>
      </c>
      <c r="I100" s="18">
        <v>30110580</v>
      </c>
      <c r="J100" s="124" t="str">
        <f t="shared" si="99"/>
        <v>30110580-EJECUCION</v>
      </c>
      <c r="K100" s="18" t="s">
        <v>133</v>
      </c>
      <c r="L100" s="19">
        <v>1378829000</v>
      </c>
      <c r="M100" s="19">
        <v>2693960520</v>
      </c>
      <c r="N100" s="19">
        <v>6233000</v>
      </c>
      <c r="O100" s="19">
        <v>47819520</v>
      </c>
      <c r="P100" s="19">
        <f>939106930-16874000-9004000</f>
        <v>913228930</v>
      </c>
      <c r="Q100" s="19">
        <v>1707034070</v>
      </c>
      <c r="R100" s="20">
        <v>900000000</v>
      </c>
      <c r="S100" s="20">
        <v>472596000</v>
      </c>
      <c r="T100" s="21">
        <v>0</v>
      </c>
      <c r="U100" s="284">
        <v>0</v>
      </c>
      <c r="V100" s="284">
        <v>0</v>
      </c>
      <c r="W100" s="284">
        <v>0</v>
      </c>
      <c r="X100" s="284">
        <f t="shared" si="100"/>
        <v>0</v>
      </c>
      <c r="Y100" s="284">
        <f t="shared" si="101"/>
        <v>913228930</v>
      </c>
      <c r="Z100" s="284">
        <f t="shared" si="102"/>
        <v>1732912070</v>
      </c>
      <c r="AA100" s="17" t="s">
        <v>29</v>
      </c>
      <c r="AB100" s="17" t="s">
        <v>109</v>
      </c>
      <c r="AC100" s="88" t="s">
        <v>30</v>
      </c>
      <c r="AD100" s="22" t="s">
        <v>31</v>
      </c>
      <c r="AE100" s="23" t="s">
        <v>30</v>
      </c>
      <c r="AF100" s="24" t="s">
        <v>111</v>
      </c>
      <c r="AG100" s="23" t="s">
        <v>45</v>
      </c>
    </row>
    <row r="101" spans="1:43" ht="15" customHeight="1">
      <c r="A101" s="17">
        <v>31</v>
      </c>
      <c r="B101" s="17"/>
      <c r="C101" s="17" t="s">
        <v>23</v>
      </c>
      <c r="D101" s="18" t="s">
        <v>33</v>
      </c>
      <c r="E101" s="17" t="s">
        <v>25</v>
      </c>
      <c r="F101" s="17" t="s">
        <v>130</v>
      </c>
      <c r="G101" s="18" t="s">
        <v>131</v>
      </c>
      <c r="H101" s="18" t="s">
        <v>27</v>
      </c>
      <c r="I101" s="18">
        <v>30135939</v>
      </c>
      <c r="J101" s="124" t="str">
        <f t="shared" si="99"/>
        <v>30135939-EJECUCION</v>
      </c>
      <c r="K101" s="18" t="s">
        <v>772</v>
      </c>
      <c r="L101" s="19"/>
      <c r="M101" s="19">
        <v>437462687</v>
      </c>
      <c r="N101" s="19"/>
      <c r="O101" s="19">
        <v>420588687</v>
      </c>
      <c r="P101" s="19">
        <v>16874000</v>
      </c>
      <c r="Q101" s="19"/>
      <c r="R101" s="20"/>
      <c r="S101" s="20"/>
      <c r="T101" s="21"/>
      <c r="U101" s="284">
        <v>0</v>
      </c>
      <c r="V101" s="284">
        <v>0</v>
      </c>
      <c r="W101" s="284">
        <v>0</v>
      </c>
      <c r="X101" s="284">
        <f t="shared" si="100"/>
        <v>0</v>
      </c>
      <c r="Y101" s="284">
        <f t="shared" si="101"/>
        <v>16874000</v>
      </c>
      <c r="Z101" s="284">
        <f t="shared" si="102"/>
        <v>0</v>
      </c>
      <c r="AA101" s="17" t="s">
        <v>776</v>
      </c>
      <c r="AB101" s="17" t="s">
        <v>701</v>
      </c>
      <c r="AC101" s="88" t="s">
        <v>30</v>
      </c>
      <c r="AD101" s="22"/>
      <c r="AE101" s="23"/>
      <c r="AF101" s="24"/>
      <c r="AG101" s="23"/>
    </row>
    <row r="102" spans="1:43" ht="15" customHeight="1">
      <c r="A102" s="17">
        <v>31</v>
      </c>
      <c r="B102" s="17"/>
      <c r="C102" s="17" t="s">
        <v>23</v>
      </c>
      <c r="D102" s="18" t="s">
        <v>706</v>
      </c>
      <c r="E102" s="17" t="s">
        <v>25</v>
      </c>
      <c r="F102" s="17" t="s">
        <v>130</v>
      </c>
      <c r="G102" s="18" t="s">
        <v>131</v>
      </c>
      <c r="H102" s="18" t="s">
        <v>27</v>
      </c>
      <c r="I102" s="18">
        <v>30269724</v>
      </c>
      <c r="J102" s="124" t="str">
        <f t="shared" si="99"/>
        <v>30269724-EJECUCION</v>
      </c>
      <c r="K102" s="18" t="s">
        <v>773</v>
      </c>
      <c r="L102" s="19"/>
      <c r="M102" s="19">
        <v>1147040824</v>
      </c>
      <c r="N102" s="19"/>
      <c r="O102" s="19">
        <v>1138036824</v>
      </c>
      <c r="P102" s="19">
        <v>9004000</v>
      </c>
      <c r="Q102" s="19"/>
      <c r="R102" s="20"/>
      <c r="S102" s="20"/>
      <c r="T102" s="21"/>
      <c r="U102" s="284">
        <v>0</v>
      </c>
      <c r="V102" s="284">
        <v>0</v>
      </c>
      <c r="W102" s="284">
        <v>0</v>
      </c>
      <c r="X102" s="284">
        <f t="shared" si="100"/>
        <v>0</v>
      </c>
      <c r="Y102" s="284">
        <f t="shared" si="101"/>
        <v>9004000</v>
      </c>
      <c r="Z102" s="284">
        <f t="shared" si="102"/>
        <v>0</v>
      </c>
      <c r="AA102" s="17" t="s">
        <v>776</v>
      </c>
      <c r="AB102" s="17" t="s">
        <v>701</v>
      </c>
      <c r="AC102" s="88" t="s">
        <v>30</v>
      </c>
      <c r="AD102" s="22"/>
      <c r="AE102" s="23"/>
      <c r="AF102" s="24"/>
      <c r="AG102" s="23"/>
    </row>
    <row r="103" spans="1:43">
      <c r="A103" s="93"/>
      <c r="C103" s="93"/>
      <c r="D103" s="94"/>
      <c r="E103" s="93"/>
      <c r="F103" s="93"/>
      <c r="G103" s="95"/>
      <c r="H103" s="93"/>
      <c r="I103" s="95"/>
      <c r="K103" s="298" t="s">
        <v>47</v>
      </c>
      <c r="L103" s="25">
        <f>SUBTOTAL(9,L99:L100)</f>
        <v>1818174361</v>
      </c>
      <c r="M103" s="121">
        <f>SUBTOTAL(9,M99:M102)</f>
        <v>4702747392</v>
      </c>
      <c r="N103" s="121">
        <f t="shared" ref="N103:Z103" si="103">SUBTOTAL(9,N99:N102)</f>
        <v>430516361</v>
      </c>
      <c r="O103" s="121">
        <f t="shared" si="103"/>
        <v>2020685322</v>
      </c>
      <c r="P103" s="121">
        <f t="shared" si="103"/>
        <v>949150000</v>
      </c>
      <c r="Q103" s="121">
        <f t="shared" si="103"/>
        <v>1707034070</v>
      </c>
      <c r="R103" s="121">
        <f t="shared" si="103"/>
        <v>915062000</v>
      </c>
      <c r="S103" s="121">
        <f t="shared" si="103"/>
        <v>472596000</v>
      </c>
      <c r="T103" s="121">
        <f t="shared" si="103"/>
        <v>0</v>
      </c>
      <c r="U103" s="121">
        <f t="shared" si="103"/>
        <v>0</v>
      </c>
      <c r="V103" s="121">
        <f t="shared" si="103"/>
        <v>10043070</v>
      </c>
      <c r="W103" s="121">
        <f t="shared" si="103"/>
        <v>0</v>
      </c>
      <c r="X103" s="121">
        <f t="shared" si="103"/>
        <v>10043070</v>
      </c>
      <c r="Y103" s="121">
        <f t="shared" si="103"/>
        <v>939106930</v>
      </c>
      <c r="Z103" s="121">
        <f t="shared" si="103"/>
        <v>1732912070</v>
      </c>
      <c r="AA103" s="99"/>
      <c r="AB103" s="99"/>
      <c r="AC103" s="273"/>
      <c r="AE103" s="23"/>
      <c r="AF103" s="24"/>
      <c r="AG103" s="23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</row>
    <row r="104" spans="1:43" ht="12" customHeight="1">
      <c r="A104" s="93"/>
      <c r="C104" s="93"/>
      <c r="D104" s="94"/>
      <c r="E104" s="93"/>
      <c r="F104" s="93"/>
      <c r="G104" s="95"/>
      <c r="H104" s="93"/>
      <c r="I104" s="95"/>
      <c r="K104" s="278"/>
      <c r="M104" s="93"/>
      <c r="O104" s="93"/>
      <c r="P104" s="93"/>
      <c r="U104" s="134"/>
      <c r="V104" s="134"/>
      <c r="W104" s="134"/>
      <c r="X104" s="134"/>
      <c r="Y104" s="134"/>
      <c r="Z104" s="93"/>
      <c r="AA104" s="93"/>
      <c r="AB104" s="93"/>
      <c r="AC104" s="272"/>
      <c r="AE104" s="23"/>
      <c r="AF104" s="24"/>
      <c r="AG104" s="23"/>
    </row>
    <row r="105" spans="1:43">
      <c r="A105" s="93"/>
      <c r="C105" s="93"/>
      <c r="D105" s="94"/>
      <c r="E105" s="93"/>
      <c r="F105" s="93"/>
      <c r="G105" s="95"/>
      <c r="H105" s="93"/>
      <c r="I105" s="95"/>
      <c r="K105" s="16" t="s">
        <v>48</v>
      </c>
      <c r="M105" s="93"/>
      <c r="O105" s="93"/>
      <c r="P105" s="93"/>
      <c r="U105" s="134"/>
      <c r="V105" s="134"/>
      <c r="W105" s="134"/>
      <c r="X105" s="134"/>
      <c r="Y105" s="134"/>
      <c r="Z105" s="93"/>
      <c r="AA105" s="93"/>
      <c r="AB105" s="93"/>
      <c r="AC105" s="272"/>
      <c r="AE105" s="23"/>
      <c r="AF105" s="24"/>
      <c r="AG105" s="23"/>
    </row>
    <row r="106" spans="1:43" ht="15" customHeight="1">
      <c r="A106" s="17">
        <v>29</v>
      </c>
      <c r="B106" s="106">
        <v>0</v>
      </c>
      <c r="C106" s="17" t="s">
        <v>49</v>
      </c>
      <c r="D106" s="18" t="s">
        <v>90</v>
      </c>
      <c r="E106" s="17" t="s">
        <v>25</v>
      </c>
      <c r="F106" s="17" t="s">
        <v>130</v>
      </c>
      <c r="G106" s="18" t="s">
        <v>131</v>
      </c>
      <c r="H106" s="18" t="s">
        <v>27</v>
      </c>
      <c r="I106" s="18">
        <v>30350274</v>
      </c>
      <c r="J106" s="124" t="str">
        <f t="shared" ref="J106:J107" si="104">CONCATENATE(I106,"-",H106)</f>
        <v>30350274-EJECUCION</v>
      </c>
      <c r="K106" s="18" t="s">
        <v>134</v>
      </c>
      <c r="L106" s="107">
        <v>589404000</v>
      </c>
      <c r="M106" s="19">
        <v>589404000</v>
      </c>
      <c r="N106" s="107">
        <v>0</v>
      </c>
      <c r="O106" s="19">
        <v>0</v>
      </c>
      <c r="P106" s="19">
        <v>589404000</v>
      </c>
      <c r="Q106" s="19">
        <v>0</v>
      </c>
      <c r="R106" s="108">
        <v>589404000</v>
      </c>
      <c r="S106" s="20">
        <v>0</v>
      </c>
      <c r="T106" s="21">
        <v>0</v>
      </c>
      <c r="U106" s="284">
        <v>0</v>
      </c>
      <c r="V106" s="284">
        <v>0</v>
      </c>
      <c r="W106" s="284">
        <v>0</v>
      </c>
      <c r="X106" s="284">
        <f t="shared" ref="X106:X107" si="105">U106+V106+W106</f>
        <v>0</v>
      </c>
      <c r="Y106" s="284">
        <f t="shared" ref="Y106:Y107" si="106">P106-X106</f>
        <v>589404000</v>
      </c>
      <c r="Z106" s="284">
        <f t="shared" ref="Z106:Z107" si="107">M106-(O106+P106)</f>
        <v>0</v>
      </c>
      <c r="AA106" s="17" t="s">
        <v>135</v>
      </c>
      <c r="AB106" s="17" t="s">
        <v>702</v>
      </c>
      <c r="AC106" s="88" t="s">
        <v>40</v>
      </c>
      <c r="AD106" s="22" t="s">
        <v>45</v>
      </c>
      <c r="AE106" s="23"/>
      <c r="AF106" s="24" t="s">
        <v>136</v>
      </c>
      <c r="AG106" s="23"/>
    </row>
    <row r="107" spans="1:43" ht="15" customHeight="1">
      <c r="A107" s="17">
        <v>31</v>
      </c>
      <c r="B107" s="106">
        <v>4</v>
      </c>
      <c r="C107" s="17" t="s">
        <v>49</v>
      </c>
      <c r="D107" s="18" t="s">
        <v>81</v>
      </c>
      <c r="E107" s="17" t="s">
        <v>25</v>
      </c>
      <c r="F107" s="17" t="s">
        <v>130</v>
      </c>
      <c r="G107" s="18" t="s">
        <v>131</v>
      </c>
      <c r="H107" s="18" t="s">
        <v>27</v>
      </c>
      <c r="I107" s="18">
        <v>30124378</v>
      </c>
      <c r="J107" s="124" t="str">
        <f t="shared" si="104"/>
        <v>30124378-EJECUCION</v>
      </c>
      <c r="K107" s="128" t="s">
        <v>137</v>
      </c>
      <c r="L107" s="107">
        <v>134834000</v>
      </c>
      <c r="M107" s="138">
        <v>134834000</v>
      </c>
      <c r="N107" s="107">
        <v>0</v>
      </c>
      <c r="O107" s="138">
        <v>0</v>
      </c>
      <c r="P107" s="138">
        <v>134834000</v>
      </c>
      <c r="Q107" s="19">
        <v>0</v>
      </c>
      <c r="R107" s="108">
        <v>134834000</v>
      </c>
      <c r="S107" s="20">
        <v>0</v>
      </c>
      <c r="T107" s="21">
        <v>0</v>
      </c>
      <c r="U107" s="284">
        <v>0</v>
      </c>
      <c r="V107" s="284">
        <v>0</v>
      </c>
      <c r="W107" s="284">
        <v>0</v>
      </c>
      <c r="X107" s="284">
        <f t="shared" si="105"/>
        <v>0</v>
      </c>
      <c r="Y107" s="284">
        <f t="shared" si="106"/>
        <v>134834000</v>
      </c>
      <c r="Z107" s="284">
        <f t="shared" si="107"/>
        <v>0</v>
      </c>
      <c r="AA107" s="17" t="s">
        <v>51</v>
      </c>
      <c r="AB107" s="17" t="s">
        <v>83</v>
      </c>
      <c r="AC107" s="88" t="s">
        <v>30</v>
      </c>
      <c r="AD107" s="34">
        <v>1</v>
      </c>
      <c r="AE107" s="35" t="s">
        <v>30</v>
      </c>
      <c r="AF107" s="36" t="s">
        <v>138</v>
      </c>
      <c r="AG107" s="35" t="s">
        <v>45</v>
      </c>
    </row>
    <row r="108" spans="1:43">
      <c r="A108" s="93"/>
      <c r="C108" s="93"/>
      <c r="D108" s="94"/>
      <c r="E108" s="93"/>
      <c r="F108" s="93"/>
      <c r="G108" s="95"/>
      <c r="H108" s="93"/>
      <c r="I108" s="95"/>
      <c r="K108" s="122" t="s">
        <v>52</v>
      </c>
      <c r="L108" s="25">
        <f>SUBTOTAL(9,L106:L107)</f>
        <v>724238000</v>
      </c>
      <c r="M108" s="123">
        <f>SUBTOTAL(9,M106:M107)</f>
        <v>724238000</v>
      </c>
      <c r="N108" s="25">
        <v>0</v>
      </c>
      <c r="O108" s="123">
        <f t="shared" ref="O108:P108" si="108">SUBTOTAL(9,O106:O107)</f>
        <v>0</v>
      </c>
      <c r="P108" s="123">
        <f t="shared" si="108"/>
        <v>724238000</v>
      </c>
      <c r="Q108" s="121">
        <v>0</v>
      </c>
      <c r="R108" s="25">
        <v>724238000</v>
      </c>
      <c r="S108" s="25">
        <v>0</v>
      </c>
      <c r="T108" s="25">
        <v>0</v>
      </c>
      <c r="U108" s="123">
        <f t="shared" ref="U108:W108" si="109">SUBTOTAL(9,U106:U107)</f>
        <v>0</v>
      </c>
      <c r="V108" s="123">
        <f t="shared" si="109"/>
        <v>0</v>
      </c>
      <c r="W108" s="123">
        <f t="shared" si="109"/>
        <v>0</v>
      </c>
      <c r="X108" s="123">
        <f t="shared" ref="X108:Z108" si="110">SUBTOTAL(9,X106:X107)</f>
        <v>0</v>
      </c>
      <c r="Y108" s="123">
        <f t="shared" si="110"/>
        <v>724238000</v>
      </c>
      <c r="Z108" s="123">
        <f t="shared" si="110"/>
        <v>0</v>
      </c>
      <c r="AA108" s="99"/>
      <c r="AB108" s="99"/>
      <c r="AC108" s="273"/>
      <c r="AE108" s="23"/>
      <c r="AF108" s="24"/>
      <c r="AG108" s="23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</row>
    <row r="109" spans="1:43" ht="12" customHeight="1">
      <c r="A109" s="93"/>
      <c r="C109" s="93"/>
      <c r="D109" s="94"/>
      <c r="E109" s="93"/>
      <c r="F109" s="93"/>
      <c r="G109" s="95"/>
      <c r="H109" s="93"/>
      <c r="I109" s="95"/>
      <c r="K109" s="278"/>
      <c r="M109" s="93"/>
      <c r="O109" s="93"/>
      <c r="P109" s="93"/>
      <c r="U109" s="134"/>
      <c r="V109" s="134"/>
      <c r="W109" s="134"/>
      <c r="X109" s="134"/>
      <c r="Y109" s="134"/>
      <c r="Z109" s="93"/>
      <c r="AA109" s="93"/>
      <c r="AB109" s="93"/>
      <c r="AC109" s="272"/>
      <c r="AE109" s="23"/>
      <c r="AF109" s="24"/>
      <c r="AG109" s="23"/>
    </row>
    <row r="110" spans="1:43">
      <c r="A110" s="93"/>
      <c r="C110" s="93"/>
      <c r="D110" s="94"/>
      <c r="E110" s="93"/>
      <c r="F110" s="93"/>
      <c r="G110" s="95"/>
      <c r="H110" s="93"/>
      <c r="I110" s="95"/>
      <c r="K110" s="16" t="s">
        <v>53</v>
      </c>
      <c r="M110" s="93"/>
      <c r="O110" s="93"/>
      <c r="P110" s="93"/>
      <c r="U110" s="134"/>
      <c r="V110" s="134"/>
      <c r="W110" s="134"/>
      <c r="X110" s="134"/>
      <c r="Y110" s="134"/>
      <c r="Z110" s="93"/>
      <c r="AA110" s="93"/>
      <c r="AB110" s="93"/>
      <c r="AC110" s="272"/>
      <c r="AE110" s="23"/>
      <c r="AF110" s="24"/>
      <c r="AG110" s="23"/>
    </row>
    <row r="111" spans="1:43" ht="15" customHeight="1">
      <c r="A111" s="17">
        <v>31</v>
      </c>
      <c r="B111" s="106">
        <v>8</v>
      </c>
      <c r="C111" s="17" t="s">
        <v>54</v>
      </c>
      <c r="D111" s="18" t="s">
        <v>81</v>
      </c>
      <c r="E111" s="17" t="s">
        <v>25</v>
      </c>
      <c r="F111" s="17" t="s">
        <v>130</v>
      </c>
      <c r="G111" s="18" t="s">
        <v>131</v>
      </c>
      <c r="H111" s="18" t="s">
        <v>27</v>
      </c>
      <c r="I111" s="18">
        <v>30134570</v>
      </c>
      <c r="J111" s="124" t="str">
        <f t="shared" ref="J111:J114" si="111">CONCATENATE(I111,"-",H111)</f>
        <v>30134570-EJECUCION</v>
      </c>
      <c r="K111" s="18" t="s">
        <v>139</v>
      </c>
      <c r="L111" s="107">
        <v>93197000</v>
      </c>
      <c r="M111" s="19">
        <v>93197000</v>
      </c>
      <c r="N111" s="107">
        <v>0</v>
      </c>
      <c r="O111" s="19">
        <v>0</v>
      </c>
      <c r="P111" s="19">
        <v>93197000</v>
      </c>
      <c r="Q111" s="19">
        <v>0</v>
      </c>
      <c r="R111" s="108">
        <v>93197000</v>
      </c>
      <c r="S111" s="20">
        <v>0</v>
      </c>
      <c r="T111" s="21">
        <v>0</v>
      </c>
      <c r="U111" s="284">
        <v>0</v>
      </c>
      <c r="V111" s="284">
        <v>0</v>
      </c>
      <c r="W111" s="284">
        <v>0</v>
      </c>
      <c r="X111" s="284">
        <f t="shared" ref="X111:X114" si="112">U111+V111+W111</f>
        <v>0</v>
      </c>
      <c r="Y111" s="284">
        <f t="shared" ref="Y111:Y114" si="113">P111-X111</f>
        <v>93197000</v>
      </c>
      <c r="Z111" s="284">
        <f t="shared" ref="Z111:Z114" si="114">M111-(O111+P111)</f>
        <v>0</v>
      </c>
      <c r="AA111" s="17" t="s">
        <v>51</v>
      </c>
      <c r="AB111" s="17" t="s">
        <v>83</v>
      </c>
      <c r="AC111" s="88" t="s">
        <v>30</v>
      </c>
      <c r="AD111" s="29">
        <v>3</v>
      </c>
      <c r="AE111" s="30" t="s">
        <v>30</v>
      </c>
      <c r="AF111" s="31" t="s">
        <v>140</v>
      </c>
      <c r="AG111" s="30" t="s">
        <v>45</v>
      </c>
    </row>
    <row r="112" spans="1:43" ht="15" customHeight="1">
      <c r="A112" s="17">
        <v>31</v>
      </c>
      <c r="B112" s="106">
        <v>9</v>
      </c>
      <c r="C112" s="17" t="s">
        <v>54</v>
      </c>
      <c r="D112" s="18" t="s">
        <v>81</v>
      </c>
      <c r="E112" s="17" t="s">
        <v>25</v>
      </c>
      <c r="F112" s="17" t="s">
        <v>130</v>
      </c>
      <c r="G112" s="18" t="s">
        <v>131</v>
      </c>
      <c r="H112" s="18" t="s">
        <v>27</v>
      </c>
      <c r="I112" s="18">
        <v>30092386</v>
      </c>
      <c r="J112" s="124" t="str">
        <f t="shared" si="111"/>
        <v>30092386-EJECUCION</v>
      </c>
      <c r="K112" s="18" t="s">
        <v>141</v>
      </c>
      <c r="L112" s="107">
        <v>63745000</v>
      </c>
      <c r="M112" s="19">
        <v>63745000</v>
      </c>
      <c r="N112" s="107">
        <v>0</v>
      </c>
      <c r="O112" s="19">
        <v>0</v>
      </c>
      <c r="P112" s="19">
        <v>63745000</v>
      </c>
      <c r="Q112" s="19">
        <v>0</v>
      </c>
      <c r="R112" s="108">
        <v>63745000</v>
      </c>
      <c r="S112" s="20">
        <v>0</v>
      </c>
      <c r="T112" s="21">
        <v>0</v>
      </c>
      <c r="U112" s="284">
        <v>0</v>
      </c>
      <c r="V112" s="284">
        <v>0</v>
      </c>
      <c r="W112" s="284">
        <v>0</v>
      </c>
      <c r="X112" s="284">
        <f t="shared" si="112"/>
        <v>0</v>
      </c>
      <c r="Y112" s="284">
        <f t="shared" si="113"/>
        <v>63745000</v>
      </c>
      <c r="Z112" s="284">
        <f t="shared" si="114"/>
        <v>0</v>
      </c>
      <c r="AA112" s="17" t="s">
        <v>51</v>
      </c>
      <c r="AB112" s="17" t="s">
        <v>83</v>
      </c>
      <c r="AC112" s="88" t="s">
        <v>30</v>
      </c>
      <c r="AD112" s="29">
        <v>2</v>
      </c>
      <c r="AE112" s="30" t="s">
        <v>30</v>
      </c>
      <c r="AF112" s="31" t="s">
        <v>140</v>
      </c>
      <c r="AG112" s="30" t="s">
        <v>45</v>
      </c>
    </row>
    <row r="113" spans="1:43" ht="15" customHeight="1">
      <c r="A113" s="17">
        <v>31</v>
      </c>
      <c r="B113" s="106">
        <v>10</v>
      </c>
      <c r="C113" s="17" t="s">
        <v>54</v>
      </c>
      <c r="D113" s="18" t="s">
        <v>81</v>
      </c>
      <c r="E113" s="17" t="s">
        <v>25</v>
      </c>
      <c r="F113" s="17" t="s">
        <v>130</v>
      </c>
      <c r="G113" s="18" t="s">
        <v>131</v>
      </c>
      <c r="H113" s="18" t="s">
        <v>27</v>
      </c>
      <c r="I113" s="18">
        <v>30134514</v>
      </c>
      <c r="J113" s="124" t="str">
        <f t="shared" si="111"/>
        <v>30134514-EJECUCION</v>
      </c>
      <c r="K113" s="18" t="s">
        <v>142</v>
      </c>
      <c r="L113" s="107">
        <v>216129000</v>
      </c>
      <c r="M113" s="19">
        <v>216129000</v>
      </c>
      <c r="N113" s="107">
        <v>0</v>
      </c>
      <c r="O113" s="19">
        <v>0</v>
      </c>
      <c r="P113" s="19">
        <v>216129000</v>
      </c>
      <c r="Q113" s="19">
        <v>0</v>
      </c>
      <c r="R113" s="108">
        <v>216129000</v>
      </c>
      <c r="S113" s="20">
        <v>0</v>
      </c>
      <c r="T113" s="21">
        <v>0</v>
      </c>
      <c r="U113" s="284">
        <v>0</v>
      </c>
      <c r="V113" s="284">
        <v>0</v>
      </c>
      <c r="W113" s="284">
        <v>0</v>
      </c>
      <c r="X113" s="284">
        <f t="shared" si="112"/>
        <v>0</v>
      </c>
      <c r="Y113" s="284">
        <f t="shared" si="113"/>
        <v>216129000</v>
      </c>
      <c r="Z113" s="284">
        <f t="shared" si="114"/>
        <v>0</v>
      </c>
      <c r="AA113" s="17" t="s">
        <v>51</v>
      </c>
      <c r="AB113" s="17" t="s">
        <v>83</v>
      </c>
      <c r="AC113" s="88" t="s">
        <v>30</v>
      </c>
      <c r="AD113" s="29">
        <v>4</v>
      </c>
      <c r="AE113" s="30" t="s">
        <v>30</v>
      </c>
      <c r="AF113" s="31" t="s">
        <v>138</v>
      </c>
      <c r="AG113" s="30"/>
    </row>
    <row r="114" spans="1:43" ht="15" customHeight="1">
      <c r="A114" s="17">
        <v>31</v>
      </c>
      <c r="B114" s="106">
        <v>0</v>
      </c>
      <c r="C114" s="17" t="s">
        <v>54</v>
      </c>
      <c r="D114" s="18" t="s">
        <v>81</v>
      </c>
      <c r="E114" s="17" t="s">
        <v>25</v>
      </c>
      <c r="F114" s="17" t="s">
        <v>130</v>
      </c>
      <c r="G114" s="18" t="s">
        <v>131</v>
      </c>
      <c r="H114" s="18" t="s">
        <v>27</v>
      </c>
      <c r="I114" s="18">
        <v>30124377</v>
      </c>
      <c r="J114" s="124" t="str">
        <f t="shared" si="111"/>
        <v>30124377-EJECUCION</v>
      </c>
      <c r="K114" s="128" t="s">
        <v>143</v>
      </c>
      <c r="L114" s="107">
        <v>187762000</v>
      </c>
      <c r="M114" s="138">
        <v>187762000</v>
      </c>
      <c r="N114" s="107">
        <v>0</v>
      </c>
      <c r="O114" s="138">
        <v>0</v>
      </c>
      <c r="P114" s="138">
        <v>187762000</v>
      </c>
      <c r="Q114" s="19">
        <v>0</v>
      </c>
      <c r="R114" s="108">
        <v>187762000</v>
      </c>
      <c r="S114" s="20">
        <v>0</v>
      </c>
      <c r="T114" s="21">
        <v>0</v>
      </c>
      <c r="U114" s="284">
        <v>0</v>
      </c>
      <c r="V114" s="284">
        <v>0</v>
      </c>
      <c r="W114" s="284">
        <v>0</v>
      </c>
      <c r="X114" s="284">
        <f t="shared" si="112"/>
        <v>0</v>
      </c>
      <c r="Y114" s="284">
        <f t="shared" si="113"/>
        <v>187762000</v>
      </c>
      <c r="Z114" s="284">
        <f t="shared" si="114"/>
        <v>0</v>
      </c>
      <c r="AA114" s="17" t="s">
        <v>135</v>
      </c>
      <c r="AB114" s="17" t="s">
        <v>83</v>
      </c>
      <c r="AC114" s="88" t="s">
        <v>30</v>
      </c>
      <c r="AD114" s="22">
        <v>5</v>
      </c>
      <c r="AE114" s="23" t="s">
        <v>30</v>
      </c>
      <c r="AF114" s="24" t="s">
        <v>144</v>
      </c>
      <c r="AG114" s="23" t="s">
        <v>45</v>
      </c>
    </row>
    <row r="115" spans="1:43">
      <c r="A115" s="93"/>
      <c r="C115" s="93"/>
      <c r="D115" s="94"/>
      <c r="E115" s="93"/>
      <c r="F115" s="93"/>
      <c r="G115" s="95"/>
      <c r="H115" s="93"/>
      <c r="I115" s="95"/>
      <c r="K115" s="122" t="s">
        <v>66</v>
      </c>
      <c r="L115" s="25">
        <f>SUBTOTAL(9,L111:L114)</f>
        <v>560833000</v>
      </c>
      <c r="M115" s="123">
        <f>SUBTOTAL(9,M111:M114)</f>
        <v>560833000</v>
      </c>
      <c r="N115" s="25">
        <v>0</v>
      </c>
      <c r="O115" s="123">
        <f t="shared" ref="O115:P115" si="115">SUBTOTAL(9,O111:O114)</f>
        <v>0</v>
      </c>
      <c r="P115" s="123">
        <f t="shared" si="115"/>
        <v>560833000</v>
      </c>
      <c r="Q115" s="121">
        <v>0</v>
      </c>
      <c r="R115" s="25">
        <v>560833000</v>
      </c>
      <c r="S115" s="25">
        <v>0</v>
      </c>
      <c r="T115" s="25">
        <v>0</v>
      </c>
      <c r="U115" s="123">
        <f t="shared" ref="U115:W115" si="116">SUBTOTAL(9,U111:U114)</f>
        <v>0</v>
      </c>
      <c r="V115" s="123">
        <f t="shared" si="116"/>
        <v>0</v>
      </c>
      <c r="W115" s="123">
        <f t="shared" si="116"/>
        <v>0</v>
      </c>
      <c r="X115" s="123">
        <f t="shared" ref="X115:Z115" si="117">SUBTOTAL(9,X111:X114)</f>
        <v>0</v>
      </c>
      <c r="Y115" s="123">
        <f t="shared" si="117"/>
        <v>560833000</v>
      </c>
      <c r="Z115" s="123">
        <f t="shared" si="117"/>
        <v>0</v>
      </c>
      <c r="AA115" s="99"/>
      <c r="AB115" s="99"/>
      <c r="AC115" s="273"/>
      <c r="AE115" s="23"/>
      <c r="AF115" s="24"/>
      <c r="AG115" s="23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</row>
    <row r="116" spans="1:43" ht="12" customHeight="1">
      <c r="A116" s="93"/>
      <c r="C116" s="93"/>
      <c r="D116" s="94"/>
      <c r="E116" s="93"/>
      <c r="F116" s="93"/>
      <c r="G116" s="95"/>
      <c r="H116" s="93"/>
      <c r="I116" s="95"/>
      <c r="K116" s="278"/>
      <c r="M116" s="93"/>
      <c r="O116" s="93"/>
      <c r="P116" s="93"/>
      <c r="U116" s="134"/>
      <c r="V116" s="134"/>
      <c r="W116" s="134"/>
      <c r="X116" s="134"/>
      <c r="Y116" s="134"/>
      <c r="Z116" s="93"/>
      <c r="AA116" s="93"/>
      <c r="AB116" s="93"/>
      <c r="AC116" s="272"/>
      <c r="AE116" s="23"/>
      <c r="AF116" s="24"/>
      <c r="AG116" s="23"/>
    </row>
    <row r="117" spans="1:43" ht="36">
      <c r="A117" s="93"/>
      <c r="C117" s="93"/>
      <c r="D117" s="94"/>
      <c r="E117" s="93"/>
      <c r="F117" s="93"/>
      <c r="G117" s="95"/>
      <c r="H117" s="93"/>
      <c r="I117" s="95"/>
      <c r="K117" s="277" t="s">
        <v>145</v>
      </c>
      <c r="L117" s="58">
        <f>L115+L108+L103</f>
        <v>3103245361</v>
      </c>
      <c r="M117" s="123">
        <f>M115+M108+M103</f>
        <v>5987818392</v>
      </c>
      <c r="N117" s="58">
        <v>1987194253</v>
      </c>
      <c r="O117" s="123">
        <f t="shared" ref="O117:P117" si="118">O115+O108+O103</f>
        <v>2020685322</v>
      </c>
      <c r="P117" s="123">
        <f t="shared" si="118"/>
        <v>2234221000</v>
      </c>
      <c r="Q117" s="123">
        <v>1707034070</v>
      </c>
      <c r="R117" s="58">
        <v>2234221000</v>
      </c>
      <c r="S117" s="58">
        <v>472596000</v>
      </c>
      <c r="T117" s="58">
        <v>0</v>
      </c>
      <c r="U117" s="123">
        <f t="shared" ref="U117:W117" si="119">U115+U108+U103</f>
        <v>0</v>
      </c>
      <c r="V117" s="123">
        <f t="shared" si="119"/>
        <v>10043070</v>
      </c>
      <c r="W117" s="123">
        <f t="shared" si="119"/>
        <v>0</v>
      </c>
      <c r="X117" s="123">
        <f t="shared" ref="X117:Z117" si="120">X115+X108+X103</f>
        <v>10043070</v>
      </c>
      <c r="Y117" s="123">
        <f t="shared" si="120"/>
        <v>2224177930</v>
      </c>
      <c r="Z117" s="123">
        <f t="shared" si="120"/>
        <v>1732912070</v>
      </c>
      <c r="AA117" s="99"/>
      <c r="AB117" s="99"/>
      <c r="AC117" s="273"/>
      <c r="AE117" s="23"/>
      <c r="AF117" s="24"/>
      <c r="AG117" s="23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</row>
    <row r="118" spans="1:43" s="93" customFormat="1" ht="12" customHeight="1">
      <c r="D118" s="94"/>
      <c r="G118" s="95"/>
      <c r="I118" s="95"/>
      <c r="K118" s="96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C118" s="272"/>
      <c r="AE118" s="85"/>
      <c r="AF118" s="81"/>
      <c r="AG118" s="85"/>
    </row>
    <row r="119" spans="1:43" ht="18" customHeight="1">
      <c r="A119" s="73"/>
      <c r="B119" s="75"/>
      <c r="C119" s="73"/>
      <c r="D119" s="73"/>
      <c r="E119" s="73"/>
      <c r="F119" s="73"/>
      <c r="G119" s="130"/>
      <c r="H119" s="73"/>
      <c r="I119" s="310"/>
      <c r="J119" s="75"/>
      <c r="K119" s="276" t="s">
        <v>146</v>
      </c>
      <c r="L119" s="13"/>
      <c r="M119" s="73"/>
      <c r="N119" s="13"/>
      <c r="O119" s="73"/>
      <c r="P119" s="73"/>
      <c r="Q119" s="74"/>
      <c r="R119" s="13"/>
      <c r="S119" s="13"/>
      <c r="T119" s="13"/>
      <c r="U119" s="285"/>
      <c r="V119" s="285"/>
      <c r="W119" s="285"/>
      <c r="X119" s="285"/>
      <c r="Y119" s="285"/>
      <c r="Z119" s="130"/>
      <c r="AA119" s="130"/>
      <c r="AB119" s="73"/>
      <c r="AC119" s="73"/>
      <c r="AE119" s="23"/>
      <c r="AF119" s="24"/>
      <c r="AG119" s="23"/>
    </row>
    <row r="120" spans="1:43">
      <c r="A120" s="93"/>
      <c r="C120" s="93"/>
      <c r="D120" s="94"/>
      <c r="E120" s="93"/>
      <c r="F120" s="93"/>
      <c r="G120" s="95"/>
      <c r="H120" s="93"/>
      <c r="I120" s="95"/>
      <c r="K120" s="16" t="s">
        <v>22</v>
      </c>
      <c r="M120" s="93"/>
      <c r="O120" s="93"/>
      <c r="P120" s="93"/>
      <c r="U120" s="134"/>
      <c r="V120" s="134"/>
      <c r="W120" s="134"/>
      <c r="X120" s="134"/>
      <c r="Y120" s="134"/>
      <c r="Z120" s="93"/>
      <c r="AA120" s="93"/>
      <c r="AB120" s="93"/>
      <c r="AC120" s="272"/>
      <c r="AD120" s="32"/>
      <c r="AE120" s="23"/>
      <c r="AF120" s="24"/>
      <c r="AG120" s="23"/>
    </row>
    <row r="121" spans="1:43" ht="15" customHeight="1">
      <c r="A121" s="17">
        <v>31</v>
      </c>
      <c r="B121" s="106">
        <v>1</v>
      </c>
      <c r="C121" s="17" t="s">
        <v>23</v>
      </c>
      <c r="D121" s="18" t="s">
        <v>38</v>
      </c>
      <c r="E121" s="17" t="s">
        <v>25</v>
      </c>
      <c r="F121" s="17" t="s">
        <v>147</v>
      </c>
      <c r="G121" s="18" t="s">
        <v>148</v>
      </c>
      <c r="H121" s="18" t="s">
        <v>35</v>
      </c>
      <c r="I121" s="18">
        <v>30247072</v>
      </c>
      <c r="J121" s="124" t="str">
        <f>CONCATENATE(I121,"-",H121)</f>
        <v>30247072-DISEÑO</v>
      </c>
      <c r="K121" s="128" t="s">
        <v>149</v>
      </c>
      <c r="L121" s="107">
        <v>85775000</v>
      </c>
      <c r="M121" s="138">
        <v>82093000</v>
      </c>
      <c r="N121" s="107">
        <v>0</v>
      </c>
      <c r="O121" s="138">
        <v>2093000</v>
      </c>
      <c r="P121" s="138">
        <v>80000000</v>
      </c>
      <c r="Q121" s="19">
        <v>0</v>
      </c>
      <c r="R121" s="108">
        <v>83682000</v>
      </c>
      <c r="S121" s="20">
        <v>2093000</v>
      </c>
      <c r="T121" s="21">
        <v>0</v>
      </c>
      <c r="U121" s="284">
        <v>18700000</v>
      </c>
      <c r="V121" s="284">
        <v>0</v>
      </c>
      <c r="W121" s="284">
        <v>0</v>
      </c>
      <c r="X121" s="284">
        <f>U121+V121+W121</f>
        <v>18700000</v>
      </c>
      <c r="Y121" s="284">
        <f>P121-X121</f>
        <v>61300000</v>
      </c>
      <c r="Z121" s="284">
        <f>M121-(O121+P121)</f>
        <v>0</v>
      </c>
      <c r="AA121" s="17" t="s">
        <v>29</v>
      </c>
      <c r="AB121" s="17" t="s">
        <v>702</v>
      </c>
      <c r="AC121" s="88" t="s">
        <v>30</v>
      </c>
      <c r="AD121" s="22" t="s">
        <v>31</v>
      </c>
      <c r="AE121" s="23" t="s">
        <v>30</v>
      </c>
      <c r="AF121" s="24" t="s">
        <v>111</v>
      </c>
      <c r="AG121" s="23" t="s">
        <v>45</v>
      </c>
    </row>
    <row r="122" spans="1:43">
      <c r="A122" s="78"/>
      <c r="B122" s="120"/>
      <c r="C122" s="78"/>
      <c r="D122" s="131"/>
      <c r="E122" s="78"/>
      <c r="F122" s="78"/>
      <c r="G122" s="131"/>
      <c r="H122" s="131"/>
      <c r="I122" s="131"/>
      <c r="J122" s="120"/>
      <c r="K122" s="122" t="s">
        <v>47</v>
      </c>
      <c r="L122" s="25">
        <f>SUBTOTAL(9,L121)</f>
        <v>85775000</v>
      </c>
      <c r="M122" s="123">
        <f>SUBTOTAL(9,M121)</f>
        <v>82093000</v>
      </c>
      <c r="N122" s="25">
        <f t="shared" ref="N122:P122" si="121">SUBTOTAL(9,N121)</f>
        <v>0</v>
      </c>
      <c r="O122" s="123">
        <f t="shared" si="121"/>
        <v>2093000</v>
      </c>
      <c r="P122" s="123">
        <f t="shared" si="121"/>
        <v>80000000</v>
      </c>
      <c r="Q122" s="121">
        <v>0</v>
      </c>
      <c r="R122" s="20"/>
      <c r="S122" s="20"/>
      <c r="T122" s="21"/>
      <c r="U122" s="123">
        <f t="shared" ref="U122:W122" si="122">SUBTOTAL(9,U121)</f>
        <v>18700000</v>
      </c>
      <c r="V122" s="123">
        <f t="shared" si="122"/>
        <v>0</v>
      </c>
      <c r="W122" s="123">
        <f t="shared" si="122"/>
        <v>0</v>
      </c>
      <c r="X122" s="123">
        <f t="shared" ref="X122:Z122" si="123">SUBTOTAL(9,X121)</f>
        <v>18700000</v>
      </c>
      <c r="Y122" s="123">
        <f t="shared" si="123"/>
        <v>61300000</v>
      </c>
      <c r="Z122" s="123">
        <f t="shared" si="123"/>
        <v>0</v>
      </c>
      <c r="AA122" s="53"/>
      <c r="AB122" s="53"/>
      <c r="AC122" s="274"/>
      <c r="AD122" s="22"/>
      <c r="AE122" s="23"/>
      <c r="AF122" s="24"/>
      <c r="AG122" s="23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</row>
    <row r="123" spans="1:43" ht="12" customHeight="1">
      <c r="A123" s="78"/>
      <c r="B123" s="120"/>
      <c r="C123" s="78"/>
      <c r="D123" s="131"/>
      <c r="E123" s="78"/>
      <c r="F123" s="78"/>
      <c r="G123" s="131"/>
      <c r="H123" s="131"/>
      <c r="I123" s="131"/>
      <c r="J123" s="106"/>
      <c r="K123" s="131"/>
      <c r="L123" s="107"/>
      <c r="M123" s="135"/>
      <c r="N123" s="107"/>
      <c r="O123" s="135"/>
      <c r="P123" s="135"/>
      <c r="Q123" s="111"/>
      <c r="R123" s="20"/>
      <c r="S123" s="20"/>
      <c r="T123" s="133"/>
      <c r="U123" s="286"/>
      <c r="V123" s="286"/>
      <c r="W123" s="286"/>
      <c r="X123" s="286"/>
      <c r="Y123" s="286"/>
      <c r="Z123" s="136"/>
      <c r="AA123" s="78"/>
      <c r="AB123" s="78"/>
      <c r="AC123" s="275"/>
      <c r="AD123" s="22"/>
      <c r="AE123" s="23"/>
      <c r="AF123" s="24"/>
      <c r="AG123" s="23"/>
    </row>
    <row r="124" spans="1:43">
      <c r="A124" s="78"/>
      <c r="B124" s="120"/>
      <c r="C124" s="78"/>
      <c r="D124" s="131"/>
      <c r="E124" s="78"/>
      <c r="F124" s="78"/>
      <c r="G124" s="131"/>
      <c r="H124" s="131"/>
      <c r="I124" s="131"/>
      <c r="J124" s="120"/>
      <c r="K124" s="60" t="s">
        <v>48</v>
      </c>
      <c r="L124" s="132"/>
      <c r="M124" s="135"/>
      <c r="N124" s="107"/>
      <c r="O124" s="135"/>
      <c r="P124" s="135"/>
      <c r="Q124" s="111"/>
      <c r="R124" s="20"/>
      <c r="S124" s="20"/>
      <c r="T124" s="133"/>
      <c r="U124" s="286"/>
      <c r="V124" s="286"/>
      <c r="W124" s="286"/>
      <c r="X124" s="286"/>
      <c r="Y124" s="286"/>
      <c r="Z124" s="136"/>
      <c r="AA124" s="78"/>
      <c r="AB124" s="78"/>
      <c r="AC124" s="275"/>
      <c r="AD124" s="22"/>
      <c r="AE124" s="23"/>
      <c r="AF124" s="24"/>
      <c r="AG124" s="23"/>
    </row>
    <row r="125" spans="1:43" ht="15" customHeight="1">
      <c r="A125" s="17">
        <v>29</v>
      </c>
      <c r="B125" s="106">
        <v>5</v>
      </c>
      <c r="C125" s="17" t="s">
        <v>49</v>
      </c>
      <c r="D125" s="18" t="s">
        <v>90</v>
      </c>
      <c r="E125" s="17" t="s">
        <v>25</v>
      </c>
      <c r="F125" s="17" t="s">
        <v>147</v>
      </c>
      <c r="G125" s="18" t="s">
        <v>148</v>
      </c>
      <c r="H125" s="18" t="s">
        <v>27</v>
      </c>
      <c r="I125" s="18">
        <v>30272972</v>
      </c>
      <c r="J125" s="124" t="str">
        <f>CONCATENATE(I125,"-",H125)</f>
        <v>30272972-EJECUCION</v>
      </c>
      <c r="K125" s="128" t="s">
        <v>150</v>
      </c>
      <c r="L125" s="107">
        <v>136850000</v>
      </c>
      <c r="M125" s="138">
        <v>136850000</v>
      </c>
      <c r="N125" s="107">
        <v>0</v>
      </c>
      <c r="O125" s="138">
        <v>0</v>
      </c>
      <c r="P125" s="138">
        <v>136850000</v>
      </c>
      <c r="Q125" s="19">
        <v>0</v>
      </c>
      <c r="R125" s="108">
        <v>136850000</v>
      </c>
      <c r="S125" s="20">
        <v>0</v>
      </c>
      <c r="T125" s="21">
        <v>0</v>
      </c>
      <c r="U125" s="284">
        <v>0</v>
      </c>
      <c r="V125" s="284">
        <v>0</v>
      </c>
      <c r="W125" s="284">
        <v>0</v>
      </c>
      <c r="X125" s="284">
        <f>U125+V125+W125</f>
        <v>0</v>
      </c>
      <c r="Y125" s="284">
        <f>P125-X125</f>
        <v>136850000</v>
      </c>
      <c r="Z125" s="284">
        <f>M125-(O125+P125)</f>
        <v>0</v>
      </c>
      <c r="AA125" s="17" t="s">
        <v>51</v>
      </c>
      <c r="AB125" s="17" t="s">
        <v>92</v>
      </c>
      <c r="AC125" s="88" t="s">
        <v>40</v>
      </c>
      <c r="AD125" s="22" t="s">
        <v>31</v>
      </c>
      <c r="AE125" s="23"/>
      <c r="AF125" s="24">
        <v>2015</v>
      </c>
      <c r="AG125" s="23" t="s">
        <v>45</v>
      </c>
    </row>
    <row r="126" spans="1:43">
      <c r="A126" s="93"/>
      <c r="C126" s="93"/>
      <c r="D126" s="94"/>
      <c r="E126" s="93"/>
      <c r="F126" s="93"/>
      <c r="G126" s="95"/>
      <c r="H126" s="93"/>
      <c r="I126" s="95"/>
      <c r="K126" s="122" t="s">
        <v>52</v>
      </c>
      <c r="L126" s="25">
        <f>SUBTOTAL(9,L125)</f>
        <v>136850000</v>
      </c>
      <c r="M126" s="123">
        <f>SUBTOTAL(9,M125)</f>
        <v>136850000</v>
      </c>
      <c r="N126" s="25">
        <f t="shared" ref="N126:P126" si="124">SUBTOTAL(9,N125)</f>
        <v>0</v>
      </c>
      <c r="O126" s="123">
        <f t="shared" si="124"/>
        <v>0</v>
      </c>
      <c r="P126" s="123">
        <f t="shared" si="124"/>
        <v>136850000</v>
      </c>
      <c r="Q126" s="121">
        <v>0</v>
      </c>
      <c r="R126" s="25">
        <v>220532000</v>
      </c>
      <c r="S126" s="25">
        <v>2093000</v>
      </c>
      <c r="T126" s="25">
        <v>0</v>
      </c>
      <c r="U126" s="123">
        <f t="shared" ref="U126:W126" si="125">SUBTOTAL(9,U125)</f>
        <v>0</v>
      </c>
      <c r="V126" s="123">
        <f t="shared" si="125"/>
        <v>0</v>
      </c>
      <c r="W126" s="123">
        <f t="shared" si="125"/>
        <v>0</v>
      </c>
      <c r="X126" s="123">
        <f t="shared" ref="X126:Z126" si="126">SUBTOTAL(9,X125)</f>
        <v>0</v>
      </c>
      <c r="Y126" s="123">
        <f t="shared" si="126"/>
        <v>136850000</v>
      </c>
      <c r="Z126" s="123">
        <f t="shared" si="126"/>
        <v>0</v>
      </c>
      <c r="AA126" s="99"/>
      <c r="AB126" s="99"/>
      <c r="AC126" s="273"/>
      <c r="AD126" s="32"/>
      <c r="AE126" s="23"/>
      <c r="AF126" s="24"/>
      <c r="AG126" s="23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</row>
    <row r="127" spans="1:43" ht="12" customHeight="1">
      <c r="A127" s="93"/>
      <c r="C127" s="93"/>
      <c r="D127" s="94"/>
      <c r="E127" s="93"/>
      <c r="F127" s="93"/>
      <c r="G127" s="95"/>
      <c r="H127" s="93"/>
      <c r="I127" s="95"/>
      <c r="K127" s="278"/>
      <c r="M127" s="93"/>
      <c r="O127" s="93"/>
      <c r="P127" s="93"/>
      <c r="U127" s="134"/>
      <c r="V127" s="134"/>
      <c r="W127" s="134"/>
      <c r="X127" s="134"/>
      <c r="Y127" s="134"/>
      <c r="Z127" s="93"/>
      <c r="AA127" s="93"/>
      <c r="AB127" s="93"/>
      <c r="AC127" s="272"/>
      <c r="AE127" s="23"/>
      <c r="AF127" s="24"/>
      <c r="AG127" s="23"/>
    </row>
    <row r="128" spans="1:43">
      <c r="A128" s="93"/>
      <c r="C128" s="93"/>
      <c r="D128" s="94"/>
      <c r="E128" s="93"/>
      <c r="F128" s="93"/>
      <c r="G128" s="95"/>
      <c r="H128" s="93"/>
      <c r="I128" s="95"/>
      <c r="K128" s="16" t="s">
        <v>53</v>
      </c>
      <c r="M128" s="93"/>
      <c r="O128" s="93"/>
      <c r="P128" s="93"/>
      <c r="U128" s="134"/>
      <c r="V128" s="134"/>
      <c r="W128" s="134"/>
      <c r="X128" s="134"/>
      <c r="Y128" s="134"/>
      <c r="Z128" s="93"/>
      <c r="AA128" s="93"/>
      <c r="AB128" s="93"/>
      <c r="AC128" s="272"/>
      <c r="AE128" s="23"/>
      <c r="AF128" s="24"/>
      <c r="AG128" s="23"/>
    </row>
    <row r="129" spans="1:43" ht="15" customHeight="1">
      <c r="A129" s="17">
        <v>31</v>
      </c>
      <c r="B129" s="106">
        <v>3</v>
      </c>
      <c r="C129" s="17" t="s">
        <v>54</v>
      </c>
      <c r="D129" s="18" t="s">
        <v>706</v>
      </c>
      <c r="E129" s="17" t="s">
        <v>25</v>
      </c>
      <c r="F129" s="17" t="s">
        <v>147</v>
      </c>
      <c r="G129" s="18" t="s">
        <v>148</v>
      </c>
      <c r="H129" s="18" t="s">
        <v>35</v>
      </c>
      <c r="I129" s="18">
        <v>30118491</v>
      </c>
      <c r="J129" s="124" t="str">
        <f t="shared" ref="J129:J131" si="127">CONCATENATE(I129,"-",H129)</f>
        <v>30118491-DISEÑO</v>
      </c>
      <c r="K129" s="18" t="s">
        <v>151</v>
      </c>
      <c r="L129" s="107">
        <v>53002000</v>
      </c>
      <c r="M129" s="19">
        <v>53002000</v>
      </c>
      <c r="N129" s="107">
        <v>0</v>
      </c>
      <c r="O129" s="19">
        <v>0</v>
      </c>
      <c r="P129" s="19">
        <v>53002000</v>
      </c>
      <c r="Q129" s="19">
        <v>0</v>
      </c>
      <c r="R129" s="108">
        <v>53002000</v>
      </c>
      <c r="S129" s="20">
        <v>0</v>
      </c>
      <c r="T129" s="21">
        <v>0</v>
      </c>
      <c r="U129" s="284">
        <v>0</v>
      </c>
      <c r="V129" s="284">
        <v>0</v>
      </c>
      <c r="W129" s="284">
        <v>0</v>
      </c>
      <c r="X129" s="284">
        <f t="shared" ref="X129:X131" si="128">U129+V129+W129</f>
        <v>0</v>
      </c>
      <c r="Y129" s="284">
        <f t="shared" ref="Y129:Y131" si="129">P129-X129</f>
        <v>53002000</v>
      </c>
      <c r="Z129" s="284">
        <f t="shared" ref="Z129:Z131" si="130">M129-(O129+P129)</f>
        <v>0</v>
      </c>
      <c r="AA129" s="17" t="s">
        <v>51</v>
      </c>
      <c r="AB129" s="17" t="s">
        <v>702</v>
      </c>
      <c r="AC129" s="88" t="s">
        <v>64</v>
      </c>
      <c r="AD129" s="22" t="s">
        <v>31</v>
      </c>
      <c r="AE129" s="23"/>
      <c r="AF129" s="24"/>
      <c r="AG129" s="23" t="s">
        <v>45</v>
      </c>
    </row>
    <row r="130" spans="1:43" ht="15" customHeight="1">
      <c r="A130" s="17">
        <v>31</v>
      </c>
      <c r="B130" s="106">
        <v>4</v>
      </c>
      <c r="C130" s="17" t="s">
        <v>54</v>
      </c>
      <c r="D130" s="18" t="s">
        <v>38</v>
      </c>
      <c r="E130" s="17" t="s">
        <v>25</v>
      </c>
      <c r="F130" s="17" t="s">
        <v>147</v>
      </c>
      <c r="G130" s="18" t="s">
        <v>148</v>
      </c>
      <c r="H130" s="18" t="s">
        <v>35</v>
      </c>
      <c r="I130" s="18">
        <v>30403223</v>
      </c>
      <c r="J130" s="124" t="str">
        <f t="shared" si="127"/>
        <v>30403223-DISEÑO</v>
      </c>
      <c r="K130" s="18" t="s">
        <v>152</v>
      </c>
      <c r="L130" s="107">
        <v>33652000</v>
      </c>
      <c r="M130" s="19">
        <v>33652000</v>
      </c>
      <c r="N130" s="107">
        <v>0</v>
      </c>
      <c r="O130" s="19">
        <v>0</v>
      </c>
      <c r="P130" s="19">
        <v>33652000</v>
      </c>
      <c r="Q130" s="19">
        <v>0</v>
      </c>
      <c r="R130" s="108">
        <v>33652000</v>
      </c>
      <c r="S130" s="20">
        <v>0</v>
      </c>
      <c r="T130" s="21">
        <v>0</v>
      </c>
      <c r="U130" s="284">
        <v>0</v>
      </c>
      <c r="V130" s="284">
        <v>0</v>
      </c>
      <c r="W130" s="284">
        <v>0</v>
      </c>
      <c r="X130" s="284">
        <f t="shared" si="128"/>
        <v>0</v>
      </c>
      <c r="Y130" s="284">
        <f t="shared" si="129"/>
        <v>33652000</v>
      </c>
      <c r="Z130" s="284">
        <f t="shared" si="130"/>
        <v>0</v>
      </c>
      <c r="AA130" s="17" t="s">
        <v>51</v>
      </c>
      <c r="AB130" s="17" t="s">
        <v>701</v>
      </c>
      <c r="AC130" s="88" t="s">
        <v>60</v>
      </c>
      <c r="AD130" s="22" t="s">
        <v>31</v>
      </c>
      <c r="AE130" s="23"/>
      <c r="AF130" s="24"/>
      <c r="AG130" s="23" t="s">
        <v>45</v>
      </c>
    </row>
    <row r="131" spans="1:43" ht="15" customHeight="1">
      <c r="A131" s="17">
        <v>31</v>
      </c>
      <c r="B131" s="106">
        <v>8</v>
      </c>
      <c r="C131" s="17" t="s">
        <v>54</v>
      </c>
      <c r="D131" s="18" t="s">
        <v>90</v>
      </c>
      <c r="E131" s="17" t="s">
        <v>25</v>
      </c>
      <c r="F131" s="17" t="s">
        <v>147</v>
      </c>
      <c r="G131" s="18" t="s">
        <v>148</v>
      </c>
      <c r="H131" s="18" t="s">
        <v>27</v>
      </c>
      <c r="I131" s="18">
        <v>30465141</v>
      </c>
      <c r="J131" s="124" t="str">
        <f t="shared" si="127"/>
        <v>30465141-EJECUCION</v>
      </c>
      <c r="K131" s="128" t="s">
        <v>153</v>
      </c>
      <c r="L131" s="107">
        <v>215000000</v>
      </c>
      <c r="M131" s="138">
        <v>215000000</v>
      </c>
      <c r="N131" s="107">
        <v>0</v>
      </c>
      <c r="O131" s="138">
        <v>0</v>
      </c>
      <c r="P131" s="138">
        <v>215000000</v>
      </c>
      <c r="Q131" s="19">
        <v>0</v>
      </c>
      <c r="R131" s="108">
        <v>215000000</v>
      </c>
      <c r="S131" s="20">
        <v>0</v>
      </c>
      <c r="T131" s="21">
        <v>0</v>
      </c>
      <c r="U131" s="284">
        <v>0</v>
      </c>
      <c r="V131" s="284">
        <v>0</v>
      </c>
      <c r="W131" s="284">
        <v>0</v>
      </c>
      <c r="X131" s="284">
        <f t="shared" si="128"/>
        <v>0</v>
      </c>
      <c r="Y131" s="284">
        <f t="shared" si="129"/>
        <v>215000000</v>
      </c>
      <c r="Z131" s="284">
        <f t="shared" si="130"/>
        <v>0</v>
      </c>
      <c r="AA131" s="17" t="s">
        <v>51</v>
      </c>
      <c r="AB131" s="17" t="s">
        <v>702</v>
      </c>
      <c r="AC131" s="88" t="s">
        <v>57</v>
      </c>
      <c r="AD131" s="22" t="s">
        <v>31</v>
      </c>
      <c r="AE131" s="23"/>
      <c r="AF131" s="24"/>
      <c r="AG131" s="23"/>
    </row>
    <row r="132" spans="1:43">
      <c r="A132" s="93"/>
      <c r="C132" s="93"/>
      <c r="D132" s="94"/>
      <c r="E132" s="93"/>
      <c r="F132" s="93"/>
      <c r="G132" s="95"/>
      <c r="H132" s="93"/>
      <c r="I132" s="95"/>
      <c r="K132" s="122" t="s">
        <v>66</v>
      </c>
      <c r="L132" s="25">
        <f>SUBTOTAL(9,L129:L131)</f>
        <v>301654000</v>
      </c>
      <c r="M132" s="123">
        <f>SUBTOTAL(9,M129:M131)</f>
        <v>301654000</v>
      </c>
      <c r="N132" s="25">
        <v>0</v>
      </c>
      <c r="O132" s="123">
        <f t="shared" ref="O132:P132" si="131">SUBTOTAL(9,O129:O131)</f>
        <v>0</v>
      </c>
      <c r="P132" s="123">
        <f t="shared" si="131"/>
        <v>301654000</v>
      </c>
      <c r="Q132" s="121">
        <v>0</v>
      </c>
      <c r="R132" s="25">
        <v>301654000</v>
      </c>
      <c r="S132" s="25">
        <v>0</v>
      </c>
      <c r="T132" s="25">
        <v>0</v>
      </c>
      <c r="U132" s="123">
        <f t="shared" ref="U132:W132" si="132">SUBTOTAL(9,U129:U131)</f>
        <v>0</v>
      </c>
      <c r="V132" s="123">
        <f t="shared" si="132"/>
        <v>0</v>
      </c>
      <c r="W132" s="123">
        <f t="shared" si="132"/>
        <v>0</v>
      </c>
      <c r="X132" s="123">
        <f t="shared" ref="X132:Z132" si="133">SUBTOTAL(9,X129:X131)</f>
        <v>0</v>
      </c>
      <c r="Y132" s="123">
        <f t="shared" si="133"/>
        <v>301654000</v>
      </c>
      <c r="Z132" s="123">
        <f t="shared" si="133"/>
        <v>0</v>
      </c>
      <c r="AA132" s="99"/>
      <c r="AB132" s="99"/>
      <c r="AC132" s="273"/>
      <c r="AE132" s="23"/>
      <c r="AF132" s="24"/>
      <c r="AG132" s="23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</row>
    <row r="133" spans="1:43" ht="12" customHeight="1">
      <c r="A133" s="93"/>
      <c r="C133" s="93"/>
      <c r="D133" s="94"/>
      <c r="E133" s="93"/>
      <c r="F133" s="93"/>
      <c r="G133" s="95"/>
      <c r="H133" s="93"/>
      <c r="I133" s="95"/>
      <c r="K133" s="278"/>
      <c r="M133" s="93"/>
      <c r="O133" s="93"/>
      <c r="P133" s="93"/>
      <c r="U133" s="134"/>
      <c r="V133" s="134"/>
      <c r="W133" s="134"/>
      <c r="X133" s="134"/>
      <c r="Y133" s="134"/>
      <c r="Z133" s="93"/>
      <c r="AA133" s="93"/>
      <c r="AB133" s="93"/>
      <c r="AC133" s="272"/>
      <c r="AE133" s="23"/>
      <c r="AF133" s="24"/>
      <c r="AG133" s="23"/>
    </row>
    <row r="134" spans="1:43" ht="18">
      <c r="A134" s="93"/>
      <c r="C134" s="93"/>
      <c r="D134" s="94"/>
      <c r="E134" s="93"/>
      <c r="F134" s="93"/>
      <c r="G134" s="95"/>
      <c r="H134" s="93"/>
      <c r="I134" s="95"/>
      <c r="K134" s="277" t="s">
        <v>154</v>
      </c>
      <c r="L134" s="58">
        <f>L126+L132+L122</f>
        <v>524279000</v>
      </c>
      <c r="M134" s="123">
        <f>M126+M132+M122</f>
        <v>520597000</v>
      </c>
      <c r="N134" s="58">
        <f t="shared" ref="N134:P134" si="134">N126+N132+N122</f>
        <v>0</v>
      </c>
      <c r="O134" s="123">
        <f t="shared" si="134"/>
        <v>2093000</v>
      </c>
      <c r="P134" s="123">
        <f t="shared" si="134"/>
        <v>518504000</v>
      </c>
      <c r="Q134" s="123">
        <v>0</v>
      </c>
      <c r="R134" s="58">
        <v>522186000</v>
      </c>
      <c r="S134" s="58">
        <v>2093000</v>
      </c>
      <c r="T134" s="104">
        <v>0</v>
      </c>
      <c r="U134" s="123">
        <f t="shared" ref="U134:W134" si="135">U126+U132+U122</f>
        <v>18700000</v>
      </c>
      <c r="V134" s="123">
        <f t="shared" si="135"/>
        <v>0</v>
      </c>
      <c r="W134" s="123">
        <f t="shared" si="135"/>
        <v>0</v>
      </c>
      <c r="X134" s="123">
        <f t="shared" ref="X134:Z134" si="136">X126+X132+X122</f>
        <v>18700000</v>
      </c>
      <c r="Y134" s="123">
        <f t="shared" si="136"/>
        <v>499804000</v>
      </c>
      <c r="Z134" s="123">
        <f t="shared" si="136"/>
        <v>0</v>
      </c>
      <c r="AA134" s="99"/>
      <c r="AB134" s="99"/>
      <c r="AC134" s="273"/>
      <c r="AE134" s="23"/>
      <c r="AF134" s="24"/>
      <c r="AG134" s="23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</row>
    <row r="135" spans="1:43" s="93" customFormat="1" ht="12" customHeight="1">
      <c r="D135" s="94"/>
      <c r="G135" s="95"/>
      <c r="I135" s="95"/>
      <c r="K135" s="96"/>
      <c r="L135" s="84"/>
      <c r="M135" s="84"/>
      <c r="N135" s="84"/>
      <c r="O135" s="84"/>
      <c r="P135" s="84"/>
      <c r="Q135" s="84"/>
      <c r="R135" s="84"/>
      <c r="S135" s="84"/>
      <c r="T135" s="105"/>
      <c r="U135" s="287"/>
      <c r="V135" s="287"/>
      <c r="W135" s="287"/>
      <c r="X135" s="287"/>
      <c r="Y135" s="287"/>
      <c r="Z135" s="105"/>
      <c r="AC135" s="272"/>
      <c r="AE135" s="85"/>
      <c r="AF135" s="81"/>
      <c r="AG135" s="85"/>
    </row>
    <row r="136" spans="1:43" ht="26.25">
      <c r="A136" s="73"/>
      <c r="B136" s="75"/>
      <c r="C136" s="73"/>
      <c r="D136" s="73"/>
      <c r="E136" s="73"/>
      <c r="F136" s="73"/>
      <c r="G136" s="130"/>
      <c r="H136" s="73"/>
      <c r="I136" s="310"/>
      <c r="J136" s="75"/>
      <c r="K136" s="276" t="s">
        <v>155</v>
      </c>
      <c r="L136" s="13"/>
      <c r="M136" s="73"/>
      <c r="N136" s="13"/>
      <c r="O136" s="73"/>
      <c r="P136" s="137"/>
      <c r="Q136" s="75"/>
      <c r="R136" s="13"/>
      <c r="S136" s="13"/>
      <c r="T136" s="13"/>
      <c r="U136" s="285"/>
      <c r="V136" s="285"/>
      <c r="W136" s="285"/>
      <c r="X136" s="285"/>
      <c r="Y136" s="285"/>
      <c r="Z136" s="130"/>
      <c r="AA136" s="130"/>
      <c r="AB136" s="73"/>
      <c r="AC136" s="73"/>
      <c r="AE136" s="23"/>
      <c r="AF136" s="24"/>
      <c r="AG136" s="23"/>
    </row>
    <row r="137" spans="1:43">
      <c r="A137" s="93"/>
      <c r="C137" s="93"/>
      <c r="D137" s="94"/>
      <c r="E137" s="93"/>
      <c r="F137" s="93"/>
      <c r="G137" s="95"/>
      <c r="H137" s="93"/>
      <c r="I137" s="95"/>
      <c r="K137" s="16" t="s">
        <v>22</v>
      </c>
      <c r="M137" s="93"/>
      <c r="O137" s="93"/>
      <c r="P137" s="93"/>
      <c r="U137" s="134"/>
      <c r="V137" s="134"/>
      <c r="W137" s="134"/>
      <c r="X137" s="134"/>
      <c r="Y137" s="134"/>
      <c r="Z137" s="93"/>
      <c r="AA137" s="93"/>
      <c r="AB137" s="93"/>
      <c r="AC137" s="272"/>
      <c r="AE137" s="23"/>
      <c r="AF137" s="24"/>
      <c r="AG137" s="23"/>
    </row>
    <row r="138" spans="1:43" ht="15" customHeight="1">
      <c r="A138" s="17">
        <v>33</v>
      </c>
      <c r="B138" s="106">
        <v>0</v>
      </c>
      <c r="C138" s="17" t="s">
        <v>23</v>
      </c>
      <c r="D138" s="18" t="s">
        <v>33</v>
      </c>
      <c r="E138" s="17" t="s">
        <v>25</v>
      </c>
      <c r="F138" s="17" t="s">
        <v>156</v>
      </c>
      <c r="G138" s="18" t="s">
        <v>34</v>
      </c>
      <c r="H138" s="18" t="s">
        <v>27</v>
      </c>
      <c r="I138" s="18">
        <v>30135830</v>
      </c>
      <c r="J138" s="124" t="str">
        <f t="shared" ref="J138:J140" si="137">CONCATENATE(I138,"-",H138)</f>
        <v>30135830-EJECUCION</v>
      </c>
      <c r="K138" s="18" t="s">
        <v>157</v>
      </c>
      <c r="L138" s="107">
        <v>200000000</v>
      </c>
      <c r="M138" s="19">
        <v>200000000</v>
      </c>
      <c r="N138" s="107">
        <v>30000000</v>
      </c>
      <c r="O138" s="19">
        <v>30000000</v>
      </c>
      <c r="P138" s="19">
        <v>100000000</v>
      </c>
      <c r="Q138" s="19">
        <v>70000000</v>
      </c>
      <c r="R138" s="108">
        <v>100000000</v>
      </c>
      <c r="S138" s="20">
        <v>70000000</v>
      </c>
      <c r="T138" s="21">
        <v>0</v>
      </c>
      <c r="U138" s="284">
        <v>0</v>
      </c>
      <c r="V138" s="284">
        <v>0</v>
      </c>
      <c r="W138" s="284">
        <v>0</v>
      </c>
      <c r="X138" s="284">
        <f t="shared" ref="X138:X140" si="138">U138+V138+W138</f>
        <v>0</v>
      </c>
      <c r="Y138" s="284">
        <f t="shared" ref="Y138:Y140" si="139">P138-X138</f>
        <v>100000000</v>
      </c>
      <c r="Z138" s="284">
        <f t="shared" ref="Z138:Z140" si="140">M138-(O138+P138)</f>
        <v>70000000</v>
      </c>
      <c r="AA138" s="17" t="s">
        <v>29</v>
      </c>
      <c r="AB138" s="17" t="s">
        <v>702</v>
      </c>
      <c r="AC138" s="88" t="s">
        <v>158</v>
      </c>
      <c r="AD138" s="22" t="s">
        <v>45</v>
      </c>
      <c r="AE138" s="23"/>
      <c r="AF138" s="24"/>
      <c r="AG138" s="23"/>
    </row>
    <row r="139" spans="1:43" ht="15" customHeight="1">
      <c r="A139" s="17">
        <v>33</v>
      </c>
      <c r="B139" s="106">
        <v>0</v>
      </c>
      <c r="C139" s="17" t="s">
        <v>23</v>
      </c>
      <c r="D139" s="18" t="s">
        <v>90</v>
      </c>
      <c r="E139" s="17" t="s">
        <v>25</v>
      </c>
      <c r="F139" s="17" t="s">
        <v>156</v>
      </c>
      <c r="G139" s="18" t="s">
        <v>159</v>
      </c>
      <c r="H139" s="18" t="s">
        <v>27</v>
      </c>
      <c r="I139" s="18">
        <v>30136269</v>
      </c>
      <c r="J139" s="124" t="str">
        <f t="shared" si="137"/>
        <v>30136269-EJECUCION</v>
      </c>
      <c r="K139" s="18" t="s">
        <v>160</v>
      </c>
      <c r="L139" s="107">
        <v>1500000000</v>
      </c>
      <c r="M139" s="19">
        <v>1500000000</v>
      </c>
      <c r="N139" s="107">
        <v>375000000</v>
      </c>
      <c r="O139" s="19">
        <v>375000000</v>
      </c>
      <c r="P139" s="19">
        <v>100000000</v>
      </c>
      <c r="Q139" s="19">
        <v>1025000000</v>
      </c>
      <c r="R139" s="108">
        <v>100000000</v>
      </c>
      <c r="S139" s="20">
        <v>1025000000</v>
      </c>
      <c r="T139" s="21">
        <v>0</v>
      </c>
      <c r="U139" s="284">
        <v>0</v>
      </c>
      <c r="V139" s="284">
        <v>0</v>
      </c>
      <c r="W139" s="284">
        <v>0</v>
      </c>
      <c r="X139" s="284">
        <f t="shared" si="138"/>
        <v>0</v>
      </c>
      <c r="Y139" s="284">
        <f t="shared" si="139"/>
        <v>100000000</v>
      </c>
      <c r="Z139" s="284">
        <f t="shared" si="140"/>
        <v>1025000000</v>
      </c>
      <c r="AA139" s="17" t="s">
        <v>29</v>
      </c>
      <c r="AB139" s="17" t="s">
        <v>702</v>
      </c>
      <c r="AC139" s="88" t="s">
        <v>158</v>
      </c>
      <c r="AD139" s="22" t="s">
        <v>31</v>
      </c>
      <c r="AE139" s="23"/>
      <c r="AF139" s="24"/>
      <c r="AG139" s="23" t="s">
        <v>45</v>
      </c>
    </row>
    <row r="140" spans="1:43" ht="15" customHeight="1">
      <c r="A140" s="17">
        <v>31</v>
      </c>
      <c r="B140" s="106">
        <v>0</v>
      </c>
      <c r="C140" s="17" t="s">
        <v>23</v>
      </c>
      <c r="D140" s="18" t="s">
        <v>90</v>
      </c>
      <c r="E140" s="17" t="s">
        <v>25</v>
      </c>
      <c r="F140" s="17" t="s">
        <v>156</v>
      </c>
      <c r="G140" s="18" t="s">
        <v>161</v>
      </c>
      <c r="H140" s="18" t="s">
        <v>27</v>
      </c>
      <c r="I140" s="18">
        <v>30086815</v>
      </c>
      <c r="J140" s="124" t="str">
        <f t="shared" si="137"/>
        <v>30086815-EJECUCION</v>
      </c>
      <c r="K140" s="128" t="s">
        <v>162</v>
      </c>
      <c r="L140" s="107">
        <v>9993839488</v>
      </c>
      <c r="M140" s="138">
        <v>10438377967</v>
      </c>
      <c r="N140" s="107">
        <v>3972823943</v>
      </c>
      <c r="O140" s="138">
        <v>4545350939</v>
      </c>
      <c r="P140" s="138">
        <v>4000000000</v>
      </c>
      <c r="Q140" s="19">
        <v>1893027028</v>
      </c>
      <c r="R140" s="108">
        <v>4000000000</v>
      </c>
      <c r="S140" s="20">
        <v>2021015545</v>
      </c>
      <c r="T140" s="21">
        <v>0</v>
      </c>
      <c r="U140" s="284">
        <v>102815988</v>
      </c>
      <c r="V140" s="284">
        <v>0</v>
      </c>
      <c r="W140" s="284">
        <v>0</v>
      </c>
      <c r="X140" s="284">
        <f t="shared" si="138"/>
        <v>102815988</v>
      </c>
      <c r="Y140" s="284">
        <f t="shared" si="139"/>
        <v>3897184012</v>
      </c>
      <c r="Z140" s="284">
        <f t="shared" si="140"/>
        <v>1893027028</v>
      </c>
      <c r="AA140" s="17" t="s">
        <v>29</v>
      </c>
      <c r="AB140" s="17" t="s">
        <v>92</v>
      </c>
      <c r="AC140" s="88" t="s">
        <v>30</v>
      </c>
      <c r="AD140" s="22" t="s">
        <v>31</v>
      </c>
      <c r="AE140" s="23" t="s">
        <v>30</v>
      </c>
      <c r="AF140" s="24" t="s">
        <v>111</v>
      </c>
      <c r="AG140" s="23" t="s">
        <v>45</v>
      </c>
    </row>
    <row r="141" spans="1:43">
      <c r="A141" s="93"/>
      <c r="C141" s="93"/>
      <c r="D141" s="94"/>
      <c r="E141" s="93"/>
      <c r="F141" s="93"/>
      <c r="G141" s="95"/>
      <c r="H141" s="93"/>
      <c r="I141" s="95"/>
      <c r="K141" s="122" t="s">
        <v>47</v>
      </c>
      <c r="L141" s="25">
        <f t="shared" ref="L141:P141" si="141">SUBTOTAL(9,L138:L140)</f>
        <v>11693839488</v>
      </c>
      <c r="M141" s="123">
        <f t="shared" si="141"/>
        <v>12138377967</v>
      </c>
      <c r="N141" s="25">
        <f t="shared" ref="N141" si="142">SUBTOTAL(9,N138:N140)</f>
        <v>4377823943</v>
      </c>
      <c r="O141" s="123">
        <f t="shared" si="141"/>
        <v>4950350939</v>
      </c>
      <c r="P141" s="123">
        <f t="shared" si="141"/>
        <v>4200000000</v>
      </c>
      <c r="Q141" s="121">
        <v>2988027028</v>
      </c>
      <c r="R141" s="25">
        <v>5700000000</v>
      </c>
      <c r="S141" s="25">
        <v>6317962545</v>
      </c>
      <c r="T141" s="25">
        <v>0</v>
      </c>
      <c r="U141" s="123">
        <f t="shared" ref="U141:W141" si="143">SUBTOTAL(9,U138:U140)</f>
        <v>102815988</v>
      </c>
      <c r="V141" s="123">
        <f t="shared" si="143"/>
        <v>0</v>
      </c>
      <c r="W141" s="123">
        <f t="shared" si="143"/>
        <v>0</v>
      </c>
      <c r="X141" s="123">
        <f t="shared" ref="X141:Z141" si="144">SUBTOTAL(9,X138:X140)</f>
        <v>102815988</v>
      </c>
      <c r="Y141" s="123">
        <f t="shared" si="144"/>
        <v>4097184012</v>
      </c>
      <c r="Z141" s="123">
        <f t="shared" si="144"/>
        <v>2988027028</v>
      </c>
      <c r="AA141" s="99"/>
      <c r="AB141" s="99"/>
      <c r="AC141" s="273"/>
      <c r="AE141" s="23"/>
      <c r="AF141" s="24"/>
      <c r="AG141" s="23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</row>
    <row r="142" spans="1:43" ht="12" customHeight="1">
      <c r="A142" s="93"/>
      <c r="C142" s="93"/>
      <c r="D142" s="94"/>
      <c r="E142" s="93"/>
      <c r="F142" s="93"/>
      <c r="G142" s="95"/>
      <c r="H142" s="93"/>
      <c r="I142" s="95"/>
      <c r="K142" s="278"/>
      <c r="M142" s="93"/>
      <c r="O142" s="93"/>
      <c r="P142" s="93"/>
      <c r="U142" s="134"/>
      <c r="V142" s="134"/>
      <c r="W142" s="134"/>
      <c r="X142" s="134"/>
      <c r="Y142" s="134"/>
      <c r="Z142" s="93"/>
      <c r="AA142" s="93"/>
      <c r="AB142" s="93"/>
      <c r="AC142" s="272"/>
      <c r="AE142" s="23"/>
      <c r="AF142" s="24"/>
      <c r="AG142" s="23"/>
    </row>
    <row r="143" spans="1:43">
      <c r="A143" s="93"/>
      <c r="C143" s="93"/>
      <c r="D143" s="94"/>
      <c r="E143" s="93"/>
      <c r="F143" s="93"/>
      <c r="G143" s="95"/>
      <c r="H143" s="93"/>
      <c r="I143" s="95"/>
      <c r="K143" s="16" t="s">
        <v>48</v>
      </c>
      <c r="M143" s="93"/>
      <c r="O143" s="93"/>
      <c r="P143" s="93"/>
      <c r="U143" s="134"/>
      <c r="V143" s="134"/>
      <c r="W143" s="134"/>
      <c r="X143" s="134"/>
      <c r="Y143" s="134"/>
      <c r="Z143" s="93"/>
      <c r="AA143" s="93"/>
      <c r="AB143" s="93"/>
      <c r="AC143" s="272"/>
      <c r="AE143" s="23"/>
      <c r="AF143" s="24"/>
      <c r="AG143" s="23"/>
    </row>
    <row r="144" spans="1:43" ht="15" customHeight="1">
      <c r="A144" s="17">
        <v>31</v>
      </c>
      <c r="B144" s="106">
        <v>0</v>
      </c>
      <c r="C144" s="17" t="s">
        <v>49</v>
      </c>
      <c r="D144" s="18" t="s">
        <v>41</v>
      </c>
      <c r="E144" s="17" t="s">
        <v>25</v>
      </c>
      <c r="F144" s="17" t="s">
        <v>156</v>
      </c>
      <c r="G144" s="18" t="s">
        <v>161</v>
      </c>
      <c r="H144" s="18" t="s">
        <v>27</v>
      </c>
      <c r="I144" s="18">
        <v>30087497</v>
      </c>
      <c r="J144" s="124" t="str">
        <f t="shared" ref="J144:J145" si="145">CONCATENATE(I144,"-",H144)</f>
        <v>30087497-EJECUCION</v>
      </c>
      <c r="K144" s="18" t="s">
        <v>163</v>
      </c>
      <c r="L144" s="107">
        <v>4701947000</v>
      </c>
      <c r="M144" s="19">
        <v>4701947000</v>
      </c>
      <c r="N144" s="107">
        <v>0</v>
      </c>
      <c r="O144" s="19">
        <v>0</v>
      </c>
      <c r="P144" s="19">
        <v>1503682000</v>
      </c>
      <c r="Q144" s="19">
        <v>3198265000</v>
      </c>
      <c r="R144" s="108">
        <v>1500000000</v>
      </c>
      <c r="S144" s="20">
        <v>3201947000</v>
      </c>
      <c r="T144" s="21">
        <v>0</v>
      </c>
      <c r="U144" s="284">
        <v>0</v>
      </c>
      <c r="V144" s="284">
        <v>0</v>
      </c>
      <c r="W144" s="284">
        <v>16381000</v>
      </c>
      <c r="X144" s="284">
        <f t="shared" ref="X144:X149" si="146">U144+V144+W144</f>
        <v>16381000</v>
      </c>
      <c r="Y144" s="284">
        <f t="shared" ref="Y144:Y149" si="147">P144-X144</f>
        <v>1487301000</v>
      </c>
      <c r="Z144" s="284">
        <f t="shared" ref="Z144:Z149" si="148">M144-(O144+P144)</f>
        <v>3198265000</v>
      </c>
      <c r="AA144" s="17" t="s">
        <v>1257</v>
      </c>
      <c r="AB144" s="17" t="s">
        <v>702</v>
      </c>
      <c r="AC144" s="88" t="s">
        <v>30</v>
      </c>
      <c r="AD144" s="22" t="s">
        <v>45</v>
      </c>
      <c r="AE144" s="23" t="s">
        <v>30</v>
      </c>
      <c r="AF144" s="24" t="s">
        <v>164</v>
      </c>
      <c r="AG144" s="23" t="s">
        <v>45</v>
      </c>
    </row>
    <row r="145" spans="1:43" ht="15" customHeight="1">
      <c r="A145" s="17">
        <v>29</v>
      </c>
      <c r="B145" s="106">
        <v>0</v>
      </c>
      <c r="C145" s="17" t="s">
        <v>49</v>
      </c>
      <c r="D145" s="18" t="s">
        <v>90</v>
      </c>
      <c r="E145" s="17" t="s">
        <v>25</v>
      </c>
      <c r="F145" s="17" t="s">
        <v>156</v>
      </c>
      <c r="G145" s="18" t="s">
        <v>26</v>
      </c>
      <c r="H145" s="18" t="s">
        <v>27</v>
      </c>
      <c r="I145" s="18">
        <v>30085619</v>
      </c>
      <c r="J145" s="124" t="str">
        <f t="shared" si="145"/>
        <v>30085619-EJECUCION</v>
      </c>
      <c r="K145" s="18" t="s">
        <v>165</v>
      </c>
      <c r="L145" s="107">
        <v>196132000</v>
      </c>
      <c r="M145" s="19">
        <v>196132000</v>
      </c>
      <c r="N145" s="107">
        <v>0</v>
      </c>
      <c r="O145" s="19">
        <v>0</v>
      </c>
      <c r="P145" s="19">
        <v>0</v>
      </c>
      <c r="Q145" s="19">
        <v>196132000</v>
      </c>
      <c r="R145" s="108">
        <v>0</v>
      </c>
      <c r="S145" s="20">
        <v>196132000</v>
      </c>
      <c r="T145" s="21">
        <v>0</v>
      </c>
      <c r="U145" s="284">
        <v>0</v>
      </c>
      <c r="V145" s="284">
        <v>0</v>
      </c>
      <c r="W145" s="284">
        <v>0</v>
      </c>
      <c r="X145" s="284">
        <f t="shared" si="146"/>
        <v>0</v>
      </c>
      <c r="Y145" s="284">
        <f t="shared" si="147"/>
        <v>0</v>
      </c>
      <c r="Z145" s="284">
        <f t="shared" si="148"/>
        <v>196132000</v>
      </c>
      <c r="AA145" s="17" t="s">
        <v>51</v>
      </c>
      <c r="AB145" s="17" t="s">
        <v>92</v>
      </c>
      <c r="AC145" s="88" t="s">
        <v>40</v>
      </c>
      <c r="AD145" s="29" t="s">
        <v>31</v>
      </c>
      <c r="AE145" s="30"/>
      <c r="AF145" s="31">
        <v>2014</v>
      </c>
      <c r="AG145" s="30" t="s">
        <v>45</v>
      </c>
    </row>
    <row r="146" spans="1:43" ht="15" customHeight="1">
      <c r="A146" s="17">
        <v>24</v>
      </c>
      <c r="B146" s="106">
        <v>0</v>
      </c>
      <c r="C146" s="17" t="s">
        <v>49</v>
      </c>
      <c r="D146" s="18" t="s">
        <v>24</v>
      </c>
      <c r="E146" s="17" t="s">
        <v>25</v>
      </c>
      <c r="F146" s="17" t="s">
        <v>156</v>
      </c>
      <c r="G146" s="18" t="s">
        <v>161</v>
      </c>
      <c r="H146" s="18" t="s">
        <v>27</v>
      </c>
      <c r="I146" s="18" t="s">
        <v>166</v>
      </c>
      <c r="J146" s="124" t="str">
        <f t="shared" ref="J146:J149" si="149">CONCATENATE(I146,"-",H146)</f>
        <v>24.01.001-EJECUCION</v>
      </c>
      <c r="K146" s="18" t="s">
        <v>167</v>
      </c>
      <c r="L146" s="107">
        <v>340000000</v>
      </c>
      <c r="M146" s="19">
        <v>340000000</v>
      </c>
      <c r="N146" s="107">
        <v>0</v>
      </c>
      <c r="O146" s="19">
        <v>0</v>
      </c>
      <c r="P146" s="19">
        <v>340000000</v>
      </c>
      <c r="Q146" s="19">
        <v>0</v>
      </c>
      <c r="R146" s="108">
        <v>340000000</v>
      </c>
      <c r="S146" s="20">
        <v>0</v>
      </c>
      <c r="T146" s="21">
        <v>0</v>
      </c>
      <c r="U146" s="284">
        <v>0</v>
      </c>
      <c r="V146" s="284">
        <v>0</v>
      </c>
      <c r="W146" s="284">
        <v>0</v>
      </c>
      <c r="X146" s="284">
        <f t="shared" si="146"/>
        <v>0</v>
      </c>
      <c r="Y146" s="284">
        <f t="shared" si="147"/>
        <v>340000000</v>
      </c>
      <c r="Z146" s="284">
        <f t="shared" si="148"/>
        <v>0</v>
      </c>
      <c r="AA146" s="17" t="s">
        <v>51</v>
      </c>
      <c r="AB146" s="17" t="s">
        <v>702</v>
      </c>
      <c r="AC146" s="88" t="s">
        <v>158</v>
      </c>
      <c r="AD146" s="22" t="s">
        <v>31</v>
      </c>
      <c r="AE146" s="23"/>
      <c r="AF146" s="24"/>
      <c r="AG146" s="23"/>
    </row>
    <row r="147" spans="1:43" ht="15" customHeight="1">
      <c r="A147" s="17">
        <v>24</v>
      </c>
      <c r="B147" s="106">
        <v>0</v>
      </c>
      <c r="C147" s="17" t="s">
        <v>49</v>
      </c>
      <c r="D147" s="18" t="s">
        <v>706</v>
      </c>
      <c r="E147" s="17" t="s">
        <v>25</v>
      </c>
      <c r="F147" s="17" t="s">
        <v>156</v>
      </c>
      <c r="G147" s="18" t="s">
        <v>161</v>
      </c>
      <c r="H147" s="18" t="s">
        <v>27</v>
      </c>
      <c r="I147" s="18" t="s">
        <v>168</v>
      </c>
      <c r="J147" s="124" t="str">
        <f t="shared" si="149"/>
        <v>24.01.003-EJECUCION</v>
      </c>
      <c r="K147" s="18" t="s">
        <v>169</v>
      </c>
      <c r="L147" s="107">
        <v>340000000</v>
      </c>
      <c r="M147" s="19">
        <v>340000000</v>
      </c>
      <c r="N147" s="107">
        <v>0</v>
      </c>
      <c r="O147" s="19">
        <v>0</v>
      </c>
      <c r="P147" s="19">
        <v>340000000</v>
      </c>
      <c r="Q147" s="19">
        <v>0</v>
      </c>
      <c r="R147" s="108">
        <v>340000000</v>
      </c>
      <c r="S147" s="20">
        <v>0</v>
      </c>
      <c r="T147" s="21">
        <v>0</v>
      </c>
      <c r="U147" s="284">
        <v>0</v>
      </c>
      <c r="V147" s="284">
        <v>0</v>
      </c>
      <c r="W147" s="284">
        <v>0</v>
      </c>
      <c r="X147" s="284">
        <f t="shared" si="146"/>
        <v>0</v>
      </c>
      <c r="Y147" s="284">
        <f t="shared" si="147"/>
        <v>340000000</v>
      </c>
      <c r="Z147" s="284">
        <f t="shared" si="148"/>
        <v>0</v>
      </c>
      <c r="AA147" s="17" t="s">
        <v>51</v>
      </c>
      <c r="AB147" s="17" t="s">
        <v>702</v>
      </c>
      <c r="AC147" s="88" t="s">
        <v>158</v>
      </c>
      <c r="AD147" s="22" t="s">
        <v>31</v>
      </c>
      <c r="AE147" s="23"/>
      <c r="AF147" s="24"/>
      <c r="AG147" s="23"/>
    </row>
    <row r="148" spans="1:43" ht="15" customHeight="1">
      <c r="A148" s="17">
        <v>24</v>
      </c>
      <c r="B148" s="106">
        <v>0</v>
      </c>
      <c r="C148" s="17" t="s">
        <v>49</v>
      </c>
      <c r="D148" s="18" t="s">
        <v>90</v>
      </c>
      <c r="E148" s="17" t="s">
        <v>25</v>
      </c>
      <c r="F148" s="17" t="s">
        <v>156</v>
      </c>
      <c r="G148" s="18" t="s">
        <v>161</v>
      </c>
      <c r="H148" s="18" t="s">
        <v>27</v>
      </c>
      <c r="I148" s="18" t="s">
        <v>170</v>
      </c>
      <c r="J148" s="124" t="str">
        <f t="shared" si="149"/>
        <v>24.01.005-EJECUCION</v>
      </c>
      <c r="K148" s="18" t="s">
        <v>171</v>
      </c>
      <c r="L148" s="107">
        <v>340000000</v>
      </c>
      <c r="M148" s="19">
        <v>340000000</v>
      </c>
      <c r="N148" s="107">
        <v>0</v>
      </c>
      <c r="O148" s="19">
        <v>0</v>
      </c>
      <c r="P148" s="19">
        <v>340000000</v>
      </c>
      <c r="Q148" s="19">
        <v>0</v>
      </c>
      <c r="R148" s="108">
        <v>340000000</v>
      </c>
      <c r="S148" s="20">
        <v>0</v>
      </c>
      <c r="T148" s="21">
        <v>0</v>
      </c>
      <c r="U148" s="284">
        <v>0</v>
      </c>
      <c r="V148" s="284">
        <v>0</v>
      </c>
      <c r="W148" s="284">
        <v>0</v>
      </c>
      <c r="X148" s="284">
        <f t="shared" si="146"/>
        <v>0</v>
      </c>
      <c r="Y148" s="284">
        <f t="shared" si="147"/>
        <v>340000000</v>
      </c>
      <c r="Z148" s="284">
        <f t="shared" si="148"/>
        <v>0</v>
      </c>
      <c r="AA148" s="17" t="s">
        <v>51</v>
      </c>
      <c r="AB148" s="17" t="s">
        <v>702</v>
      </c>
      <c r="AC148" s="88" t="s">
        <v>158</v>
      </c>
      <c r="AD148" s="22" t="s">
        <v>31</v>
      </c>
      <c r="AE148" s="23"/>
      <c r="AF148" s="24"/>
      <c r="AG148" s="23"/>
    </row>
    <row r="149" spans="1:43" ht="15" customHeight="1">
      <c r="A149" s="17">
        <v>33</v>
      </c>
      <c r="B149" s="106">
        <v>0</v>
      </c>
      <c r="C149" s="17" t="s">
        <v>49</v>
      </c>
      <c r="D149" s="18" t="s">
        <v>90</v>
      </c>
      <c r="E149" s="17" t="s">
        <v>25</v>
      </c>
      <c r="F149" s="17" t="s">
        <v>156</v>
      </c>
      <c r="G149" s="18" t="s">
        <v>161</v>
      </c>
      <c r="H149" s="18" t="s">
        <v>27</v>
      </c>
      <c r="I149" s="312" t="s">
        <v>172</v>
      </c>
      <c r="J149" s="124" t="str">
        <f t="shared" si="149"/>
        <v>33.0125-EJECUCION</v>
      </c>
      <c r="K149" s="128" t="s">
        <v>173</v>
      </c>
      <c r="L149" s="107">
        <v>985470829</v>
      </c>
      <c r="M149" s="138">
        <v>1300000000</v>
      </c>
      <c r="N149" s="107">
        <v>0</v>
      </c>
      <c r="O149" s="138">
        <v>0</v>
      </c>
      <c r="P149" s="138">
        <v>1300000000</v>
      </c>
      <c r="Q149" s="19">
        <v>0</v>
      </c>
      <c r="R149" s="108">
        <v>1300000000</v>
      </c>
      <c r="S149" s="20">
        <v>-314529171</v>
      </c>
      <c r="T149" s="21">
        <v>0</v>
      </c>
      <c r="U149" s="284">
        <v>0</v>
      </c>
      <c r="V149" s="284">
        <v>156992276</v>
      </c>
      <c r="W149" s="284">
        <v>0</v>
      </c>
      <c r="X149" s="284">
        <f t="shared" si="146"/>
        <v>156992276</v>
      </c>
      <c r="Y149" s="284">
        <f t="shared" si="147"/>
        <v>1143007724</v>
      </c>
      <c r="Z149" s="284">
        <f t="shared" si="148"/>
        <v>0</v>
      </c>
      <c r="AA149" s="17" t="s">
        <v>29</v>
      </c>
      <c r="AB149" s="17" t="s">
        <v>702</v>
      </c>
      <c r="AC149" s="88" t="s">
        <v>158</v>
      </c>
      <c r="AD149" s="22" t="s">
        <v>31</v>
      </c>
      <c r="AE149" s="23"/>
      <c r="AF149" s="24"/>
      <c r="AG149" s="23"/>
    </row>
    <row r="150" spans="1:43">
      <c r="A150" s="93"/>
      <c r="C150" s="93"/>
      <c r="D150" s="94"/>
      <c r="E150" s="93"/>
      <c r="F150" s="93"/>
      <c r="G150" s="95"/>
      <c r="H150" s="93"/>
      <c r="I150" s="95"/>
      <c r="K150" s="122" t="s">
        <v>52</v>
      </c>
      <c r="L150" s="25">
        <f t="shared" ref="L150:P150" si="150">SUBTOTAL(9,L144:L149)</f>
        <v>6903549829</v>
      </c>
      <c r="M150" s="123">
        <f t="shared" si="150"/>
        <v>7218079000</v>
      </c>
      <c r="N150" s="25">
        <f t="shared" si="150"/>
        <v>0</v>
      </c>
      <c r="O150" s="123">
        <f t="shared" si="150"/>
        <v>0</v>
      </c>
      <c r="P150" s="123">
        <f t="shared" si="150"/>
        <v>3823682000</v>
      </c>
      <c r="Q150" s="121">
        <v>3394397000</v>
      </c>
      <c r="R150" s="25">
        <v>2320000000</v>
      </c>
      <c r="S150" s="25">
        <v>-118397171</v>
      </c>
      <c r="T150" s="25">
        <v>0</v>
      </c>
      <c r="U150" s="123">
        <f t="shared" ref="U150:W150" si="151">SUBTOTAL(9,U144:U149)</f>
        <v>0</v>
      </c>
      <c r="V150" s="123">
        <f t="shared" si="151"/>
        <v>156992276</v>
      </c>
      <c r="W150" s="123">
        <f t="shared" si="151"/>
        <v>16381000</v>
      </c>
      <c r="X150" s="123">
        <f t="shared" ref="X150:Z150" si="152">SUBTOTAL(9,X144:X149)</f>
        <v>173373276</v>
      </c>
      <c r="Y150" s="123">
        <f t="shared" si="152"/>
        <v>3650308724</v>
      </c>
      <c r="Z150" s="123">
        <f t="shared" si="152"/>
        <v>3394397000</v>
      </c>
      <c r="AA150" s="99"/>
      <c r="AB150" s="99"/>
      <c r="AC150" s="273"/>
      <c r="AE150" s="23"/>
      <c r="AF150" s="24"/>
      <c r="AG150" s="23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</row>
    <row r="151" spans="1:43" ht="12" customHeight="1">
      <c r="A151" s="93"/>
      <c r="C151" s="93"/>
      <c r="D151" s="94"/>
      <c r="E151" s="93"/>
      <c r="F151" s="93"/>
      <c r="G151" s="95"/>
      <c r="H151" s="93"/>
      <c r="I151" s="95"/>
      <c r="K151" s="278"/>
      <c r="M151" s="93"/>
      <c r="O151" s="93"/>
      <c r="P151" s="93"/>
      <c r="U151" s="134"/>
      <c r="V151" s="134"/>
      <c r="W151" s="134"/>
      <c r="X151" s="134"/>
      <c r="Y151" s="134"/>
      <c r="Z151" s="93"/>
      <c r="AA151" s="93"/>
      <c r="AB151" s="93"/>
      <c r="AC151" s="272"/>
      <c r="AE151" s="23"/>
      <c r="AF151" s="24"/>
      <c r="AG151" s="23"/>
    </row>
    <row r="152" spans="1:43">
      <c r="A152" s="93"/>
      <c r="C152" s="93"/>
      <c r="D152" s="94"/>
      <c r="E152" s="93"/>
      <c r="F152" s="93"/>
      <c r="G152" s="95"/>
      <c r="H152" s="93"/>
      <c r="I152" s="95"/>
      <c r="K152" s="16" t="s">
        <v>53</v>
      </c>
      <c r="M152" s="93"/>
      <c r="O152" s="93"/>
      <c r="P152" s="93"/>
      <c r="U152" s="134"/>
      <c r="V152" s="134"/>
      <c r="W152" s="134"/>
      <c r="X152" s="134"/>
      <c r="Y152" s="134"/>
      <c r="Z152" s="93"/>
      <c r="AA152" s="93"/>
      <c r="AB152" s="93"/>
      <c r="AC152" s="272"/>
      <c r="AE152" s="23"/>
      <c r="AF152" s="24"/>
      <c r="AG152" s="23"/>
    </row>
    <row r="153" spans="1:43" ht="15" customHeight="1">
      <c r="A153" s="17">
        <v>31</v>
      </c>
      <c r="B153" s="112"/>
      <c r="C153" s="17" t="s">
        <v>54</v>
      </c>
      <c r="D153" s="18" t="s">
        <v>90</v>
      </c>
      <c r="E153" s="17" t="s">
        <v>25</v>
      </c>
      <c r="F153" s="17" t="s">
        <v>156</v>
      </c>
      <c r="G153" s="18" t="s">
        <v>42</v>
      </c>
      <c r="H153" s="18" t="s">
        <v>27</v>
      </c>
      <c r="I153" s="18">
        <v>30357427</v>
      </c>
      <c r="J153" s="124" t="str">
        <f>CONCATENATE(I153,"-",H153)</f>
        <v>30357427-EJECUCION</v>
      </c>
      <c r="K153" s="18" t="s">
        <v>174</v>
      </c>
      <c r="L153" s="107">
        <v>390000000</v>
      </c>
      <c r="M153" s="19">
        <v>390000000</v>
      </c>
      <c r="N153" s="107">
        <v>0</v>
      </c>
      <c r="O153" s="19">
        <v>0</v>
      </c>
      <c r="P153" s="19">
        <v>0</v>
      </c>
      <c r="Q153" s="19">
        <v>390000000</v>
      </c>
      <c r="R153" s="108">
        <v>0</v>
      </c>
      <c r="S153" s="20">
        <v>390000000</v>
      </c>
      <c r="T153" s="41">
        <v>0</v>
      </c>
      <c r="U153" s="284">
        <v>0</v>
      </c>
      <c r="V153" s="284">
        <v>0</v>
      </c>
      <c r="W153" s="284">
        <v>0</v>
      </c>
      <c r="X153" s="284">
        <f t="shared" ref="X153:X156" si="153">U153+V153+W153</f>
        <v>0</v>
      </c>
      <c r="Y153" s="284">
        <f t="shared" ref="Y153:Y156" si="154">P153-X153</f>
        <v>0</v>
      </c>
      <c r="Z153" s="284">
        <f t="shared" ref="Z153:Z156" si="155">M153-(O153+P153)</f>
        <v>390000000</v>
      </c>
      <c r="AA153" s="17" t="s">
        <v>175</v>
      </c>
      <c r="AB153" s="17" t="s">
        <v>702</v>
      </c>
      <c r="AC153" s="88" t="s">
        <v>57</v>
      </c>
      <c r="AD153" s="42"/>
      <c r="AE153" s="43"/>
      <c r="AF153" s="44"/>
      <c r="AG153" s="43"/>
    </row>
    <row r="154" spans="1:43" ht="15" customHeight="1">
      <c r="A154" s="17">
        <v>31</v>
      </c>
      <c r="B154" s="106"/>
      <c r="C154" s="17" t="s">
        <v>54</v>
      </c>
      <c r="D154" s="18" t="s">
        <v>38</v>
      </c>
      <c r="E154" s="17" t="s">
        <v>25</v>
      </c>
      <c r="F154" s="17" t="s">
        <v>156</v>
      </c>
      <c r="G154" s="18" t="s">
        <v>176</v>
      </c>
      <c r="H154" s="18" t="s">
        <v>27</v>
      </c>
      <c r="I154" s="18" t="s">
        <v>177</v>
      </c>
      <c r="J154" s="124" t="str">
        <f t="shared" ref="J154:J156" si="156">CONCATENATE(I154,"-",H154)</f>
        <v>S/C-EJECUCION</v>
      </c>
      <c r="K154" s="18" t="s">
        <v>178</v>
      </c>
      <c r="L154" s="107">
        <v>1750000000</v>
      </c>
      <c r="M154" s="19">
        <v>1750000000</v>
      </c>
      <c r="N154" s="107">
        <v>0</v>
      </c>
      <c r="O154" s="19">
        <v>0</v>
      </c>
      <c r="P154" s="19">
        <v>200000000</v>
      </c>
      <c r="Q154" s="19">
        <v>1550000000</v>
      </c>
      <c r="R154" s="108">
        <v>200000000</v>
      </c>
      <c r="S154" s="20">
        <v>1550000000</v>
      </c>
      <c r="T154" s="21"/>
      <c r="U154" s="284">
        <v>0</v>
      </c>
      <c r="V154" s="284">
        <v>0</v>
      </c>
      <c r="W154" s="284">
        <v>0</v>
      </c>
      <c r="X154" s="284">
        <f t="shared" si="153"/>
        <v>0</v>
      </c>
      <c r="Y154" s="284">
        <f t="shared" si="154"/>
        <v>200000000</v>
      </c>
      <c r="Z154" s="284">
        <f t="shared" si="155"/>
        <v>1550000000</v>
      </c>
      <c r="AA154" s="17" t="s">
        <v>135</v>
      </c>
      <c r="AB154" s="17" t="s">
        <v>702</v>
      </c>
      <c r="AC154" s="88" t="s">
        <v>57</v>
      </c>
      <c r="AD154" s="22"/>
      <c r="AE154" s="23"/>
      <c r="AF154" s="45"/>
      <c r="AG154" s="23"/>
    </row>
    <row r="155" spans="1:43" ht="15" customHeight="1">
      <c r="A155" s="17">
        <v>31</v>
      </c>
      <c r="B155" s="106">
        <v>0</v>
      </c>
      <c r="C155" s="17" t="s">
        <v>54</v>
      </c>
      <c r="D155" s="18" t="s">
        <v>69</v>
      </c>
      <c r="E155" s="17" t="s">
        <v>25</v>
      </c>
      <c r="F155" s="17" t="s">
        <v>156</v>
      </c>
      <c r="G155" s="18" t="s">
        <v>161</v>
      </c>
      <c r="H155" s="18" t="s">
        <v>27</v>
      </c>
      <c r="I155" s="18">
        <v>30358072</v>
      </c>
      <c r="J155" s="124" t="str">
        <f t="shared" si="156"/>
        <v>30358072-EJECUCION</v>
      </c>
      <c r="K155" s="18" t="s">
        <v>179</v>
      </c>
      <c r="L155" s="107">
        <v>250000000</v>
      </c>
      <c r="M155" s="19">
        <v>250000000</v>
      </c>
      <c r="N155" s="107">
        <v>0</v>
      </c>
      <c r="O155" s="19">
        <v>0</v>
      </c>
      <c r="P155" s="19">
        <v>250000000</v>
      </c>
      <c r="Q155" s="19">
        <v>0</v>
      </c>
      <c r="R155" s="108">
        <v>250000000</v>
      </c>
      <c r="S155" s="20">
        <v>0</v>
      </c>
      <c r="T155" s="21">
        <v>0</v>
      </c>
      <c r="U155" s="284">
        <v>0</v>
      </c>
      <c r="V155" s="284">
        <v>0</v>
      </c>
      <c r="W155" s="284">
        <v>0</v>
      </c>
      <c r="X155" s="284">
        <f t="shared" si="153"/>
        <v>0</v>
      </c>
      <c r="Y155" s="284">
        <f t="shared" si="154"/>
        <v>250000000</v>
      </c>
      <c r="Z155" s="284">
        <f t="shared" si="155"/>
        <v>0</v>
      </c>
      <c r="AA155" s="17" t="s">
        <v>135</v>
      </c>
      <c r="AB155" s="17" t="s">
        <v>702</v>
      </c>
      <c r="AC155" s="88" t="s">
        <v>57</v>
      </c>
      <c r="AD155" s="22" t="s">
        <v>31</v>
      </c>
      <c r="AE155" s="23"/>
      <c r="AF155" s="24"/>
      <c r="AG155" s="23" t="s">
        <v>45</v>
      </c>
    </row>
    <row r="156" spans="1:43" ht="15" customHeight="1">
      <c r="A156" s="17">
        <v>31</v>
      </c>
      <c r="B156" s="106">
        <v>0</v>
      </c>
      <c r="C156" s="17" t="s">
        <v>54</v>
      </c>
      <c r="D156" s="18" t="s">
        <v>38</v>
      </c>
      <c r="E156" s="17" t="s">
        <v>25</v>
      </c>
      <c r="F156" s="17" t="s">
        <v>156</v>
      </c>
      <c r="G156" s="18" t="s">
        <v>121</v>
      </c>
      <c r="H156" s="18" t="s">
        <v>35</v>
      </c>
      <c r="I156" s="18">
        <v>30465788</v>
      </c>
      <c r="J156" s="124" t="str">
        <f t="shared" si="156"/>
        <v>30465788-DISEÑO</v>
      </c>
      <c r="K156" s="128" t="s">
        <v>180</v>
      </c>
      <c r="L156" s="107">
        <v>301000000</v>
      </c>
      <c r="M156" s="138">
        <v>301000000</v>
      </c>
      <c r="N156" s="107">
        <v>0</v>
      </c>
      <c r="O156" s="138">
        <v>0</v>
      </c>
      <c r="P156" s="138">
        <v>100000000</v>
      </c>
      <c r="Q156" s="19">
        <v>201000000</v>
      </c>
      <c r="R156" s="108">
        <v>100000000</v>
      </c>
      <c r="S156" s="20">
        <v>201000000</v>
      </c>
      <c r="T156" s="21">
        <v>0</v>
      </c>
      <c r="U156" s="284">
        <v>0</v>
      </c>
      <c r="V156" s="284">
        <v>0</v>
      </c>
      <c r="W156" s="284">
        <v>0</v>
      </c>
      <c r="X156" s="284">
        <f t="shared" si="153"/>
        <v>0</v>
      </c>
      <c r="Y156" s="284">
        <f t="shared" si="154"/>
        <v>100000000</v>
      </c>
      <c r="Z156" s="284">
        <f t="shared" si="155"/>
        <v>201000000</v>
      </c>
      <c r="AA156" s="17" t="s">
        <v>51</v>
      </c>
      <c r="AB156" s="17" t="s">
        <v>702</v>
      </c>
      <c r="AC156" s="88" t="s">
        <v>64</v>
      </c>
      <c r="AD156" s="22" t="s">
        <v>31</v>
      </c>
      <c r="AE156" s="23" t="s">
        <v>64</v>
      </c>
      <c r="AF156" s="24" t="s">
        <v>94</v>
      </c>
      <c r="AG156" s="23"/>
    </row>
    <row r="157" spans="1:43">
      <c r="A157" s="93"/>
      <c r="C157" s="93"/>
      <c r="D157" s="94"/>
      <c r="E157" s="93"/>
      <c r="F157" s="93"/>
      <c r="G157" s="95"/>
      <c r="H157" s="93"/>
      <c r="I157" s="95"/>
      <c r="K157" s="122" t="s">
        <v>181</v>
      </c>
      <c r="L157" s="25">
        <f>SUBTOTAL(9,L153:L156)</f>
        <v>2691000000</v>
      </c>
      <c r="M157" s="123">
        <f>SUBTOTAL(9,M153:M156)</f>
        <v>2691000000</v>
      </c>
      <c r="N157" s="25">
        <v>0</v>
      </c>
      <c r="O157" s="123">
        <f t="shared" ref="O157:P157" si="157">SUBTOTAL(9,O153:O156)</f>
        <v>0</v>
      </c>
      <c r="P157" s="123">
        <f t="shared" si="157"/>
        <v>550000000</v>
      </c>
      <c r="Q157" s="121">
        <v>2141000000</v>
      </c>
      <c r="R157" s="25">
        <v>550000000</v>
      </c>
      <c r="S157" s="25">
        <v>2141000000</v>
      </c>
      <c r="T157" s="25">
        <v>0</v>
      </c>
      <c r="U157" s="123">
        <f t="shared" ref="U157:W157" si="158">SUBTOTAL(9,U153:U156)</f>
        <v>0</v>
      </c>
      <c r="V157" s="123">
        <f t="shared" si="158"/>
        <v>0</v>
      </c>
      <c r="W157" s="123">
        <f t="shared" si="158"/>
        <v>0</v>
      </c>
      <c r="X157" s="123">
        <f t="shared" ref="X157:Z157" si="159">SUBTOTAL(9,X153:X156)</f>
        <v>0</v>
      </c>
      <c r="Y157" s="123">
        <f t="shared" si="159"/>
        <v>550000000</v>
      </c>
      <c r="Z157" s="123">
        <f t="shared" si="159"/>
        <v>2141000000</v>
      </c>
      <c r="AA157" s="99"/>
      <c r="AB157" s="99"/>
      <c r="AC157" s="273"/>
      <c r="AE157" s="23"/>
      <c r="AF157" s="24"/>
      <c r="AG157" s="23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</row>
    <row r="158" spans="1:43" ht="12" customHeight="1">
      <c r="A158" s="93"/>
      <c r="C158" s="93"/>
      <c r="D158" s="94"/>
      <c r="E158" s="93"/>
      <c r="F158" s="93"/>
      <c r="G158" s="95"/>
      <c r="H158" s="93"/>
      <c r="I158" s="95"/>
      <c r="K158" s="278"/>
      <c r="M158" s="93"/>
      <c r="O158" s="93"/>
      <c r="P158" s="93"/>
      <c r="U158" s="134"/>
      <c r="V158" s="134"/>
      <c r="W158" s="134"/>
      <c r="X158" s="134"/>
      <c r="Y158" s="134"/>
      <c r="Z158" s="93"/>
      <c r="AA158" s="93"/>
      <c r="AB158" s="93"/>
      <c r="AC158" s="272"/>
      <c r="AE158" s="23"/>
      <c r="AF158" s="24"/>
      <c r="AG158" s="23"/>
    </row>
    <row r="159" spans="1:43" ht="18">
      <c r="A159" s="93"/>
      <c r="C159" s="93"/>
      <c r="D159" s="94"/>
      <c r="E159" s="93"/>
      <c r="F159" s="93"/>
      <c r="G159" s="95"/>
      <c r="H159" s="93"/>
      <c r="I159" s="95"/>
      <c r="K159" s="277" t="s">
        <v>182</v>
      </c>
      <c r="L159" s="25">
        <f t="shared" ref="L159:P159" si="160">L157+L150+L141</f>
        <v>21288389317</v>
      </c>
      <c r="M159" s="123">
        <f t="shared" si="160"/>
        <v>22047456967</v>
      </c>
      <c r="N159" s="25">
        <f t="shared" si="160"/>
        <v>4377823943</v>
      </c>
      <c r="O159" s="123">
        <f t="shared" si="160"/>
        <v>4950350939</v>
      </c>
      <c r="P159" s="123">
        <f t="shared" si="160"/>
        <v>8573682000</v>
      </c>
      <c r="Q159" s="123">
        <v>8523424028</v>
      </c>
      <c r="R159" s="25">
        <v>8570000000</v>
      </c>
      <c r="S159" s="25">
        <v>8340565374</v>
      </c>
      <c r="T159" s="25">
        <v>0</v>
      </c>
      <c r="U159" s="123">
        <f t="shared" ref="U159:W159" si="161">U157+U150+U141</f>
        <v>102815988</v>
      </c>
      <c r="V159" s="123">
        <f t="shared" si="161"/>
        <v>156992276</v>
      </c>
      <c r="W159" s="123">
        <f t="shared" si="161"/>
        <v>16381000</v>
      </c>
      <c r="X159" s="123">
        <f t="shared" ref="X159:Z159" si="162">X157+X150+X141</f>
        <v>276189264</v>
      </c>
      <c r="Y159" s="123">
        <f t="shared" si="162"/>
        <v>8297492736</v>
      </c>
      <c r="Z159" s="123">
        <f t="shared" si="162"/>
        <v>8523424028</v>
      </c>
      <c r="AA159" s="99"/>
      <c r="AB159" s="99"/>
      <c r="AC159" s="273"/>
      <c r="AE159" s="23"/>
      <c r="AF159" s="24"/>
      <c r="AG159" s="23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</row>
    <row r="160" spans="1:43" ht="12" customHeight="1">
      <c r="A160" s="93"/>
      <c r="C160" s="93"/>
      <c r="D160" s="94"/>
      <c r="E160" s="93"/>
      <c r="F160" s="93"/>
      <c r="G160" s="95"/>
      <c r="H160" s="93"/>
      <c r="I160" s="95"/>
      <c r="K160" s="278"/>
      <c r="M160" s="93"/>
      <c r="O160" s="93"/>
      <c r="P160" s="134"/>
      <c r="U160" s="134"/>
      <c r="V160" s="134"/>
      <c r="W160" s="134"/>
      <c r="X160" s="134"/>
      <c r="Y160" s="134"/>
      <c r="Z160" s="93"/>
      <c r="AA160" s="134"/>
      <c r="AB160" s="93"/>
      <c r="AC160" s="272"/>
      <c r="AE160" s="23"/>
      <c r="AF160" s="24"/>
      <c r="AG160" s="23"/>
    </row>
    <row r="161" spans="1:43" ht="18">
      <c r="A161" s="93"/>
      <c r="C161" s="93"/>
      <c r="D161" s="94"/>
      <c r="E161" s="93"/>
      <c r="F161" s="93"/>
      <c r="G161" s="95"/>
      <c r="H161" s="93"/>
      <c r="I161" s="95"/>
      <c r="K161" s="277" t="s">
        <v>183</v>
      </c>
      <c r="L161" s="58">
        <f>L159+L134+L117+L95+L77+L63+L41+L22</f>
        <v>62201725393</v>
      </c>
      <c r="M161" s="123">
        <f>M159+M134+M117+M95+M77+M63+M41+M22</f>
        <v>65795728857</v>
      </c>
      <c r="N161" s="58">
        <v>12986204494</v>
      </c>
      <c r="O161" s="123">
        <f t="shared" ref="O161:P161" si="163">O159+O134+O117+O95+O77+O63+O41+O22</f>
        <v>13906898707</v>
      </c>
      <c r="P161" s="123">
        <f t="shared" si="163"/>
        <v>22126741578</v>
      </c>
      <c r="Q161" s="123">
        <v>26581116672</v>
      </c>
      <c r="R161" s="58">
        <v>22126741578</v>
      </c>
      <c r="S161" s="58">
        <v>28136349260</v>
      </c>
      <c r="T161" s="58" t="e">
        <v>#REF!</v>
      </c>
      <c r="U161" s="123">
        <f t="shared" ref="U161:W161" si="164">U159+U134+U117+U95+U77+U63+U41+U22</f>
        <v>569816325</v>
      </c>
      <c r="V161" s="123">
        <f t="shared" si="164"/>
        <v>449603921</v>
      </c>
      <c r="W161" s="123">
        <f t="shared" si="164"/>
        <v>542872284</v>
      </c>
      <c r="X161" s="123">
        <f t="shared" ref="X161:Z161" si="165">X159+X134+X117+X95+X77+X63+X41+X22</f>
        <v>1562292530</v>
      </c>
      <c r="Y161" s="123">
        <f t="shared" si="165"/>
        <v>20564449048</v>
      </c>
      <c r="Z161" s="123">
        <f t="shared" si="165"/>
        <v>29762088572</v>
      </c>
      <c r="AA161" s="99"/>
      <c r="AB161" s="99"/>
      <c r="AC161" s="273"/>
      <c r="AE161" s="23"/>
      <c r="AF161" s="24"/>
      <c r="AG161" s="23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</row>
    <row r="162" spans="1:43" s="93" customFormat="1" ht="12" customHeight="1">
      <c r="D162" s="94"/>
      <c r="G162" s="95"/>
      <c r="I162" s="95"/>
      <c r="K162" s="96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C162" s="272"/>
      <c r="AE162" s="85"/>
      <c r="AF162" s="81"/>
      <c r="AG162" s="85"/>
    </row>
    <row r="163" spans="1:43" ht="18" customHeight="1">
      <c r="A163" s="73"/>
      <c r="B163" s="75"/>
      <c r="C163" s="73"/>
      <c r="D163" s="73"/>
      <c r="E163" s="73"/>
      <c r="F163" s="73"/>
      <c r="G163" s="130"/>
      <c r="H163" s="73"/>
      <c r="I163" s="310"/>
      <c r="J163" s="75"/>
      <c r="K163" s="276" t="s">
        <v>184</v>
      </c>
      <c r="L163" s="13"/>
      <c r="M163" s="73"/>
      <c r="N163" s="13"/>
      <c r="O163" s="73"/>
      <c r="P163" s="73"/>
      <c r="Q163" s="74"/>
      <c r="R163" s="13"/>
      <c r="S163" s="13"/>
      <c r="T163" s="13"/>
      <c r="U163" s="285"/>
      <c r="V163" s="285"/>
      <c r="W163" s="285"/>
      <c r="X163" s="285"/>
      <c r="Y163" s="285"/>
      <c r="Z163" s="130"/>
      <c r="AA163" s="130"/>
      <c r="AB163" s="73"/>
      <c r="AC163" s="73"/>
      <c r="AE163" s="23"/>
      <c r="AF163" s="24"/>
      <c r="AG163" s="23"/>
    </row>
    <row r="164" spans="1:43">
      <c r="A164" s="93"/>
      <c r="C164" s="93"/>
      <c r="D164" s="94"/>
      <c r="E164" s="93"/>
      <c r="F164" s="93"/>
      <c r="G164" s="95"/>
      <c r="H164" s="93"/>
      <c r="I164" s="95"/>
      <c r="K164" s="16" t="s">
        <v>22</v>
      </c>
      <c r="M164" s="93"/>
      <c r="O164" s="93"/>
      <c r="P164" s="93"/>
      <c r="U164" s="134"/>
      <c r="V164" s="134"/>
      <c r="W164" s="134"/>
      <c r="X164" s="134"/>
      <c r="Y164" s="134"/>
      <c r="Z164" s="93"/>
      <c r="AA164" s="93"/>
      <c r="AB164" s="93"/>
      <c r="AC164" s="272"/>
      <c r="AE164" s="23"/>
      <c r="AF164" s="24"/>
      <c r="AG164" s="23"/>
    </row>
    <row r="165" spans="1:43" ht="15" customHeight="1">
      <c r="A165" s="17">
        <v>31</v>
      </c>
      <c r="B165" s="106">
        <v>0</v>
      </c>
      <c r="C165" s="17" t="s">
        <v>23</v>
      </c>
      <c r="D165" s="18" t="s">
        <v>33</v>
      </c>
      <c r="E165" s="17" t="s">
        <v>185</v>
      </c>
      <c r="F165" s="17" t="s">
        <v>186</v>
      </c>
      <c r="G165" s="18" t="s">
        <v>187</v>
      </c>
      <c r="H165" s="18" t="s">
        <v>27</v>
      </c>
      <c r="I165" s="18">
        <v>30034666</v>
      </c>
      <c r="J165" s="124" t="str">
        <f t="shared" ref="J165:J175" si="166">CONCATENATE(I165,"-",H165)</f>
        <v>30034666-EJECUCION</v>
      </c>
      <c r="K165" s="18" t="s">
        <v>188</v>
      </c>
      <c r="L165" s="107">
        <v>262243848</v>
      </c>
      <c r="M165" s="19">
        <v>259524559</v>
      </c>
      <c r="N165" s="107">
        <v>242080336</v>
      </c>
      <c r="O165" s="19">
        <v>242080336</v>
      </c>
      <c r="P165" s="19">
        <v>17444223</v>
      </c>
      <c r="Q165" s="19">
        <v>0</v>
      </c>
      <c r="R165" s="108">
        <v>20163512</v>
      </c>
      <c r="S165" s="20">
        <v>0</v>
      </c>
      <c r="T165" s="21">
        <v>0</v>
      </c>
      <c r="U165" s="284">
        <v>192233</v>
      </c>
      <c r="V165" s="284">
        <v>0</v>
      </c>
      <c r="W165" s="284">
        <v>0</v>
      </c>
      <c r="X165" s="284">
        <f t="shared" ref="X165:X175" si="167">U165+V165+W165</f>
        <v>192233</v>
      </c>
      <c r="Y165" s="284">
        <f t="shared" ref="Y165:Y175" si="168">P165-X165</f>
        <v>17251990</v>
      </c>
      <c r="Z165" s="284">
        <f t="shared" ref="Z165:Z175" si="169">M165-(O165+P165)</f>
        <v>0</v>
      </c>
      <c r="AA165" s="17" t="s">
        <v>29</v>
      </c>
      <c r="AB165" s="17" t="s">
        <v>702</v>
      </c>
      <c r="AC165" s="88" t="s">
        <v>30</v>
      </c>
      <c r="AD165" s="22" t="s">
        <v>31</v>
      </c>
      <c r="AE165" s="23" t="s">
        <v>30</v>
      </c>
      <c r="AF165" s="24" t="s">
        <v>189</v>
      </c>
      <c r="AG165" s="23"/>
    </row>
    <row r="166" spans="1:43" ht="15" customHeight="1">
      <c r="A166" s="17">
        <v>31</v>
      </c>
      <c r="B166" s="106">
        <v>0</v>
      </c>
      <c r="C166" s="17" t="s">
        <v>23</v>
      </c>
      <c r="D166" s="18" t="s">
        <v>41</v>
      </c>
      <c r="E166" s="17" t="s">
        <v>185</v>
      </c>
      <c r="F166" s="17" t="s">
        <v>186</v>
      </c>
      <c r="G166" s="18" t="s">
        <v>121</v>
      </c>
      <c r="H166" s="18" t="s">
        <v>27</v>
      </c>
      <c r="I166" s="18">
        <v>30076941</v>
      </c>
      <c r="J166" s="124" t="str">
        <f t="shared" si="166"/>
        <v>30076941-EJECUCION</v>
      </c>
      <c r="K166" s="18" t="s">
        <v>190</v>
      </c>
      <c r="L166" s="107">
        <v>1139591480</v>
      </c>
      <c r="M166" s="19">
        <v>1147863262</v>
      </c>
      <c r="N166" s="107">
        <v>1121877270</v>
      </c>
      <c r="O166" s="19">
        <v>1119147262</v>
      </c>
      <c r="P166" s="19">
        <v>28716000</v>
      </c>
      <c r="Q166" s="19">
        <v>0</v>
      </c>
      <c r="R166" s="108">
        <v>17714210</v>
      </c>
      <c r="S166" s="20">
        <v>0</v>
      </c>
      <c r="T166" s="21">
        <v>0</v>
      </c>
      <c r="U166" s="284">
        <v>0</v>
      </c>
      <c r="V166" s="284">
        <v>0</v>
      </c>
      <c r="W166" s="284">
        <v>0</v>
      </c>
      <c r="X166" s="284">
        <f t="shared" si="167"/>
        <v>0</v>
      </c>
      <c r="Y166" s="284">
        <f t="shared" si="168"/>
        <v>28716000</v>
      </c>
      <c r="Z166" s="284">
        <f t="shared" si="169"/>
        <v>0</v>
      </c>
      <c r="AA166" s="17" t="s">
        <v>29</v>
      </c>
      <c r="AB166" s="17" t="s">
        <v>702</v>
      </c>
      <c r="AC166" s="88" t="s">
        <v>30</v>
      </c>
      <c r="AD166" s="22"/>
      <c r="AE166" s="23" t="s">
        <v>30</v>
      </c>
      <c r="AF166" s="24" t="s">
        <v>191</v>
      </c>
      <c r="AG166" s="23"/>
    </row>
    <row r="167" spans="1:43" ht="15" customHeight="1">
      <c r="A167" s="17">
        <v>31</v>
      </c>
      <c r="B167" s="106">
        <v>0</v>
      </c>
      <c r="C167" s="17" t="s">
        <v>23</v>
      </c>
      <c r="D167" s="18" t="s">
        <v>24</v>
      </c>
      <c r="E167" s="17" t="s">
        <v>185</v>
      </c>
      <c r="F167" s="17" t="s">
        <v>186</v>
      </c>
      <c r="G167" s="18" t="s">
        <v>187</v>
      </c>
      <c r="H167" s="18" t="s">
        <v>27</v>
      </c>
      <c r="I167" s="18">
        <v>30063478</v>
      </c>
      <c r="J167" s="124" t="str">
        <f t="shared" si="166"/>
        <v>30063478-EJECUCION</v>
      </c>
      <c r="K167" s="18" t="s">
        <v>192</v>
      </c>
      <c r="L167" s="107">
        <v>2282921924</v>
      </c>
      <c r="M167" s="19">
        <v>2262550101</v>
      </c>
      <c r="N167" s="107">
        <v>2206108368</v>
      </c>
      <c r="O167" s="19">
        <v>2214659319</v>
      </c>
      <c r="P167" s="19">
        <v>47890782</v>
      </c>
      <c r="Q167" s="19">
        <v>0</v>
      </c>
      <c r="R167" s="108">
        <v>76813556</v>
      </c>
      <c r="S167" s="20">
        <v>0</v>
      </c>
      <c r="T167" s="21">
        <v>0</v>
      </c>
      <c r="U167" s="284">
        <v>9957468</v>
      </c>
      <c r="V167" s="284">
        <v>0</v>
      </c>
      <c r="W167" s="284">
        <v>0</v>
      </c>
      <c r="X167" s="284">
        <f t="shared" si="167"/>
        <v>9957468</v>
      </c>
      <c r="Y167" s="284">
        <f t="shared" si="168"/>
        <v>37933314</v>
      </c>
      <c r="Z167" s="284">
        <f t="shared" si="169"/>
        <v>0</v>
      </c>
      <c r="AA167" s="17" t="s">
        <v>29</v>
      </c>
      <c r="AB167" s="17" t="s">
        <v>702</v>
      </c>
      <c r="AC167" s="88" t="s">
        <v>30</v>
      </c>
      <c r="AD167" s="22" t="s">
        <v>31</v>
      </c>
      <c r="AE167" s="23" t="s">
        <v>30</v>
      </c>
      <c r="AF167" s="24" t="s">
        <v>193</v>
      </c>
      <c r="AG167" s="23" t="s">
        <v>45</v>
      </c>
    </row>
    <row r="168" spans="1:43" ht="15" customHeight="1">
      <c r="A168" s="17">
        <v>31</v>
      </c>
      <c r="B168" s="106">
        <v>0</v>
      </c>
      <c r="C168" s="17" t="s">
        <v>23</v>
      </c>
      <c r="D168" s="18" t="s">
        <v>38</v>
      </c>
      <c r="E168" s="17" t="s">
        <v>185</v>
      </c>
      <c r="F168" s="17" t="s">
        <v>186</v>
      </c>
      <c r="G168" s="18" t="s">
        <v>187</v>
      </c>
      <c r="H168" s="18" t="s">
        <v>27</v>
      </c>
      <c r="I168" s="18">
        <v>30084978</v>
      </c>
      <c r="J168" s="124" t="str">
        <f t="shared" si="166"/>
        <v>30084978-EJECUCION</v>
      </c>
      <c r="K168" s="18" t="s">
        <v>194</v>
      </c>
      <c r="L168" s="107">
        <v>233740051</v>
      </c>
      <c r="M168" s="19">
        <v>233740051</v>
      </c>
      <c r="N168" s="107">
        <v>217661768</v>
      </c>
      <c r="O168" s="19">
        <v>217661768</v>
      </c>
      <c r="P168" s="19">
        <v>16078283</v>
      </c>
      <c r="Q168" s="19">
        <v>0</v>
      </c>
      <c r="R168" s="108">
        <v>16078283</v>
      </c>
      <c r="S168" s="20">
        <v>0</v>
      </c>
      <c r="T168" s="21">
        <v>0</v>
      </c>
      <c r="U168" s="284">
        <v>0</v>
      </c>
      <c r="V168" s="284">
        <v>0</v>
      </c>
      <c r="W168" s="284">
        <v>0</v>
      </c>
      <c r="X168" s="284">
        <f t="shared" si="167"/>
        <v>0</v>
      </c>
      <c r="Y168" s="284">
        <f t="shared" si="168"/>
        <v>16078283</v>
      </c>
      <c r="Z168" s="284">
        <f t="shared" si="169"/>
        <v>0</v>
      </c>
      <c r="AA168" s="17" t="s">
        <v>776</v>
      </c>
      <c r="AB168" s="17" t="s">
        <v>702</v>
      </c>
      <c r="AC168" s="88" t="s">
        <v>30</v>
      </c>
      <c r="AD168" s="22" t="s">
        <v>31</v>
      </c>
      <c r="AE168" s="23" t="s">
        <v>30</v>
      </c>
      <c r="AF168" s="24" t="s">
        <v>191</v>
      </c>
      <c r="AG168" s="23"/>
    </row>
    <row r="169" spans="1:43" ht="15" customHeight="1">
      <c r="A169" s="17">
        <v>31</v>
      </c>
      <c r="B169" s="106">
        <v>0</v>
      </c>
      <c r="C169" s="17" t="s">
        <v>23</v>
      </c>
      <c r="D169" s="18" t="s">
        <v>24</v>
      </c>
      <c r="E169" s="17" t="s">
        <v>185</v>
      </c>
      <c r="F169" s="17" t="s">
        <v>186</v>
      </c>
      <c r="G169" s="18" t="s">
        <v>187</v>
      </c>
      <c r="H169" s="18" t="s">
        <v>27</v>
      </c>
      <c r="I169" s="18">
        <v>30103446</v>
      </c>
      <c r="J169" s="124" t="str">
        <f t="shared" si="166"/>
        <v>30103446-EJECUCION</v>
      </c>
      <c r="K169" s="18" t="s">
        <v>195</v>
      </c>
      <c r="L169" s="107">
        <v>179819660</v>
      </c>
      <c r="M169" s="19">
        <v>4518274803</v>
      </c>
      <c r="N169" s="107">
        <v>112096162</v>
      </c>
      <c r="O169" s="19">
        <v>4513041083</v>
      </c>
      <c r="P169" s="19">
        <v>5233720</v>
      </c>
      <c r="Q169" s="19">
        <v>0</v>
      </c>
      <c r="R169" s="108">
        <v>67723498</v>
      </c>
      <c r="S169" s="20">
        <v>0</v>
      </c>
      <c r="T169" s="21">
        <v>0</v>
      </c>
      <c r="U169" s="284">
        <v>0</v>
      </c>
      <c r="V169" s="284">
        <v>0</v>
      </c>
      <c r="W169" s="284">
        <v>0</v>
      </c>
      <c r="X169" s="284">
        <f t="shared" si="167"/>
        <v>0</v>
      </c>
      <c r="Y169" s="284">
        <f t="shared" si="168"/>
        <v>5233720</v>
      </c>
      <c r="Z169" s="284">
        <f t="shared" si="169"/>
        <v>0</v>
      </c>
      <c r="AA169" s="17" t="s">
        <v>29</v>
      </c>
      <c r="AB169" s="17" t="s">
        <v>702</v>
      </c>
      <c r="AC169" s="88" t="s">
        <v>30</v>
      </c>
      <c r="AD169" s="22" t="s">
        <v>31</v>
      </c>
      <c r="AE169" s="23" t="s">
        <v>30</v>
      </c>
      <c r="AF169" s="24" t="s">
        <v>193</v>
      </c>
      <c r="AG169" s="23"/>
    </row>
    <row r="170" spans="1:43" ht="15" customHeight="1">
      <c r="A170" s="17">
        <v>31</v>
      </c>
      <c r="B170" s="106">
        <v>0</v>
      </c>
      <c r="C170" s="17" t="s">
        <v>23</v>
      </c>
      <c r="D170" s="18" t="s">
        <v>33</v>
      </c>
      <c r="E170" s="17" t="s">
        <v>185</v>
      </c>
      <c r="F170" s="17" t="s">
        <v>186</v>
      </c>
      <c r="G170" s="18" t="s">
        <v>187</v>
      </c>
      <c r="H170" s="18" t="s">
        <v>27</v>
      </c>
      <c r="I170" s="18">
        <v>20190549</v>
      </c>
      <c r="J170" s="124" t="str">
        <f t="shared" si="166"/>
        <v>20190549-EJECUCION</v>
      </c>
      <c r="K170" s="18" t="s">
        <v>196</v>
      </c>
      <c r="L170" s="107">
        <v>3581511380</v>
      </c>
      <c r="M170" s="19">
        <v>3990606117</v>
      </c>
      <c r="N170" s="107">
        <v>3411887080</v>
      </c>
      <c r="O170" s="19">
        <v>3674416508</v>
      </c>
      <c r="P170" s="19">
        <v>316189609</v>
      </c>
      <c r="Q170" s="19">
        <v>0</v>
      </c>
      <c r="R170" s="108">
        <v>169624300</v>
      </c>
      <c r="S170" s="20">
        <v>0</v>
      </c>
      <c r="T170" s="21"/>
      <c r="U170" s="284">
        <v>0</v>
      </c>
      <c r="V170" s="284">
        <v>145846575</v>
      </c>
      <c r="W170" s="284">
        <v>30980010</v>
      </c>
      <c r="X170" s="284">
        <f t="shared" si="167"/>
        <v>176826585</v>
      </c>
      <c r="Y170" s="284">
        <f t="shared" si="168"/>
        <v>139363024</v>
      </c>
      <c r="Z170" s="284">
        <f t="shared" si="169"/>
        <v>0</v>
      </c>
      <c r="AA170" s="17" t="s">
        <v>29</v>
      </c>
      <c r="AB170" s="17" t="s">
        <v>702</v>
      </c>
      <c r="AC170" s="88" t="s">
        <v>30</v>
      </c>
      <c r="AD170" s="22"/>
      <c r="AE170" s="23" t="s">
        <v>30</v>
      </c>
      <c r="AF170" s="24" t="s">
        <v>197</v>
      </c>
      <c r="AG170" s="23"/>
    </row>
    <row r="171" spans="1:43" ht="15" customHeight="1">
      <c r="A171" s="17">
        <v>31</v>
      </c>
      <c r="B171" s="106">
        <v>1</v>
      </c>
      <c r="C171" s="17" t="s">
        <v>23</v>
      </c>
      <c r="D171" s="18" t="s">
        <v>90</v>
      </c>
      <c r="E171" s="17" t="s">
        <v>185</v>
      </c>
      <c r="F171" s="17" t="s">
        <v>186</v>
      </c>
      <c r="G171" s="18" t="s">
        <v>187</v>
      </c>
      <c r="H171" s="18" t="s">
        <v>27</v>
      </c>
      <c r="I171" s="18">
        <v>30129273</v>
      </c>
      <c r="J171" s="124" t="str">
        <f t="shared" si="166"/>
        <v>30129273-EJECUCION</v>
      </c>
      <c r="K171" s="18" t="s">
        <v>198</v>
      </c>
      <c r="L171" s="107">
        <v>2021860012</v>
      </c>
      <c r="M171" s="19">
        <v>2020581012</v>
      </c>
      <c r="N171" s="107">
        <v>1181358126</v>
      </c>
      <c r="O171" s="19">
        <v>1201684526</v>
      </c>
      <c r="P171" s="19">
        <v>818896486</v>
      </c>
      <c r="Q171" s="19">
        <v>0</v>
      </c>
      <c r="R171" s="108">
        <v>840501886</v>
      </c>
      <c r="S171" s="20">
        <v>0</v>
      </c>
      <c r="T171" s="21">
        <v>0</v>
      </c>
      <c r="U171" s="284">
        <v>144573347</v>
      </c>
      <c r="V171" s="284">
        <v>145581197</v>
      </c>
      <c r="W171" s="284">
        <v>150108825</v>
      </c>
      <c r="X171" s="284">
        <f t="shared" si="167"/>
        <v>440263369</v>
      </c>
      <c r="Y171" s="284">
        <f t="shared" si="168"/>
        <v>378633117</v>
      </c>
      <c r="Z171" s="284">
        <f t="shared" si="169"/>
        <v>0</v>
      </c>
      <c r="AA171" s="17" t="s">
        <v>29</v>
      </c>
      <c r="AB171" s="17" t="s">
        <v>702</v>
      </c>
      <c r="AC171" s="88" t="s">
        <v>30</v>
      </c>
      <c r="AD171" s="22" t="s">
        <v>45</v>
      </c>
      <c r="AE171" s="23" t="s">
        <v>30</v>
      </c>
      <c r="AF171" s="24" t="s">
        <v>199</v>
      </c>
      <c r="AG171" s="23" t="s">
        <v>45</v>
      </c>
    </row>
    <row r="172" spans="1:43" ht="15" customHeight="1">
      <c r="A172" s="17">
        <v>31</v>
      </c>
      <c r="B172" s="106">
        <v>2</v>
      </c>
      <c r="C172" s="17" t="s">
        <v>23</v>
      </c>
      <c r="D172" s="18" t="s">
        <v>706</v>
      </c>
      <c r="E172" s="17" t="s">
        <v>185</v>
      </c>
      <c r="F172" s="17" t="s">
        <v>186</v>
      </c>
      <c r="G172" s="18" t="s">
        <v>187</v>
      </c>
      <c r="H172" s="18" t="s">
        <v>27</v>
      </c>
      <c r="I172" s="18">
        <v>30097978</v>
      </c>
      <c r="J172" s="124" t="str">
        <f t="shared" si="166"/>
        <v>30097978-EJECUCION</v>
      </c>
      <c r="K172" s="18" t="s">
        <v>200</v>
      </c>
      <c r="L172" s="107">
        <v>2192672827</v>
      </c>
      <c r="M172" s="19">
        <v>2192298443</v>
      </c>
      <c r="N172" s="107">
        <v>2031946177</v>
      </c>
      <c r="O172" s="19">
        <v>2031066657</v>
      </c>
      <c r="P172" s="19">
        <v>161231786</v>
      </c>
      <c r="Q172" s="19">
        <v>0</v>
      </c>
      <c r="R172" s="108">
        <v>160726650</v>
      </c>
      <c r="S172" s="20">
        <v>0</v>
      </c>
      <c r="T172" s="21">
        <v>0</v>
      </c>
      <c r="U172" s="284">
        <v>549736</v>
      </c>
      <c r="V172" s="284">
        <v>0</v>
      </c>
      <c r="W172" s="284">
        <v>0</v>
      </c>
      <c r="X172" s="284">
        <f t="shared" si="167"/>
        <v>549736</v>
      </c>
      <c r="Y172" s="284">
        <f t="shared" si="168"/>
        <v>160682050</v>
      </c>
      <c r="Z172" s="284">
        <f t="shared" si="169"/>
        <v>0</v>
      </c>
      <c r="AA172" s="17" t="s">
        <v>29</v>
      </c>
      <c r="AB172" s="17" t="s">
        <v>702</v>
      </c>
      <c r="AC172" s="88" t="s">
        <v>30</v>
      </c>
      <c r="AD172" s="22" t="s">
        <v>31</v>
      </c>
      <c r="AE172" s="23" t="s">
        <v>30</v>
      </c>
      <c r="AF172" s="24" t="s">
        <v>201</v>
      </c>
      <c r="AG172" s="23" t="s">
        <v>45</v>
      </c>
    </row>
    <row r="173" spans="1:43" ht="15" customHeight="1">
      <c r="A173" s="17">
        <v>31</v>
      </c>
      <c r="B173" s="106">
        <v>3</v>
      </c>
      <c r="C173" s="17" t="s">
        <v>23</v>
      </c>
      <c r="D173" s="18" t="s">
        <v>706</v>
      </c>
      <c r="E173" s="17" t="s">
        <v>185</v>
      </c>
      <c r="F173" s="17" t="s">
        <v>186</v>
      </c>
      <c r="G173" s="18" t="s">
        <v>187</v>
      </c>
      <c r="H173" s="18" t="s">
        <v>27</v>
      </c>
      <c r="I173" s="18">
        <v>30199272</v>
      </c>
      <c r="J173" s="124" t="str">
        <f t="shared" si="166"/>
        <v>30199272-EJECUCION</v>
      </c>
      <c r="K173" s="18" t="s">
        <v>202</v>
      </c>
      <c r="L173" s="107">
        <v>1683911357</v>
      </c>
      <c r="M173" s="19">
        <v>1684381357</v>
      </c>
      <c r="N173" s="107">
        <v>1342307747</v>
      </c>
      <c r="O173" s="19">
        <v>1343516747</v>
      </c>
      <c r="P173" s="19">
        <v>340864610</v>
      </c>
      <c r="Q173" s="19">
        <v>0</v>
      </c>
      <c r="R173" s="108">
        <v>341603610</v>
      </c>
      <c r="S173" s="20">
        <v>0</v>
      </c>
      <c r="T173" s="21">
        <v>0</v>
      </c>
      <c r="U173" s="284">
        <v>288665005</v>
      </c>
      <c r="V173" s="284">
        <v>0</v>
      </c>
      <c r="W173" s="284">
        <v>0</v>
      </c>
      <c r="X173" s="284">
        <f t="shared" si="167"/>
        <v>288665005</v>
      </c>
      <c r="Y173" s="284">
        <f t="shared" si="168"/>
        <v>52199605</v>
      </c>
      <c r="Z173" s="284">
        <f t="shared" si="169"/>
        <v>0</v>
      </c>
      <c r="AA173" s="17" t="s">
        <v>29</v>
      </c>
      <c r="AB173" s="17" t="s">
        <v>702</v>
      </c>
      <c r="AC173" s="88" t="s">
        <v>30</v>
      </c>
      <c r="AD173" s="22" t="s">
        <v>31</v>
      </c>
      <c r="AE173" s="23" t="s">
        <v>30</v>
      </c>
      <c r="AF173" s="24" t="s">
        <v>203</v>
      </c>
      <c r="AG173" s="23" t="s">
        <v>45</v>
      </c>
    </row>
    <row r="174" spans="1:43" ht="15" customHeight="1">
      <c r="A174" s="17">
        <v>31</v>
      </c>
      <c r="B174" s="106">
        <v>5</v>
      </c>
      <c r="C174" s="17" t="s">
        <v>23</v>
      </c>
      <c r="D174" s="18" t="s">
        <v>33</v>
      </c>
      <c r="E174" s="17" t="s">
        <v>185</v>
      </c>
      <c r="F174" s="17" t="s">
        <v>186</v>
      </c>
      <c r="G174" s="18" t="s">
        <v>187</v>
      </c>
      <c r="H174" s="18" t="s">
        <v>27</v>
      </c>
      <c r="I174" s="18">
        <v>30128140</v>
      </c>
      <c r="J174" s="124" t="str">
        <f t="shared" si="166"/>
        <v>30128140-EJECUCION</v>
      </c>
      <c r="K174" s="18" t="s">
        <v>204</v>
      </c>
      <c r="L174" s="107">
        <v>1877675000</v>
      </c>
      <c r="M174" s="19">
        <v>1723441000</v>
      </c>
      <c r="N174" s="107">
        <v>4000000</v>
      </c>
      <c r="O174" s="19">
        <v>4000000</v>
      </c>
      <c r="P174" s="19">
        <f>200000000-25290999</f>
        <v>174709001</v>
      </c>
      <c r="Q174" s="19">
        <v>1519441000</v>
      </c>
      <c r="R174" s="108">
        <v>200000000</v>
      </c>
      <c r="S174" s="20">
        <v>1673675000</v>
      </c>
      <c r="T174" s="21">
        <v>0</v>
      </c>
      <c r="U174" s="284">
        <v>0</v>
      </c>
      <c r="V174" s="284">
        <v>0</v>
      </c>
      <c r="W174" s="284">
        <v>0</v>
      </c>
      <c r="X174" s="284">
        <f t="shared" si="167"/>
        <v>0</v>
      </c>
      <c r="Y174" s="284">
        <f t="shared" si="168"/>
        <v>174709001</v>
      </c>
      <c r="Z174" s="284">
        <f t="shared" si="169"/>
        <v>1544731999</v>
      </c>
      <c r="AA174" s="17" t="s">
        <v>29</v>
      </c>
      <c r="AB174" s="17" t="s">
        <v>702</v>
      </c>
      <c r="AC174" s="88" t="s">
        <v>30</v>
      </c>
      <c r="AD174" s="22" t="s">
        <v>31</v>
      </c>
      <c r="AE174" s="23" t="s">
        <v>30</v>
      </c>
      <c r="AF174" s="24" t="s">
        <v>205</v>
      </c>
      <c r="AG174" s="23" t="s">
        <v>45</v>
      </c>
    </row>
    <row r="175" spans="1:43" ht="15" customHeight="1">
      <c r="A175" s="17">
        <v>31</v>
      </c>
      <c r="B175" s="106">
        <v>4</v>
      </c>
      <c r="C175" s="17" t="s">
        <v>23</v>
      </c>
      <c r="D175" s="18" t="s">
        <v>706</v>
      </c>
      <c r="E175" s="17" t="s">
        <v>185</v>
      </c>
      <c r="F175" s="17" t="s">
        <v>186</v>
      </c>
      <c r="G175" s="18" t="s">
        <v>187</v>
      </c>
      <c r="H175" s="18" t="s">
        <v>27</v>
      </c>
      <c r="I175" s="18">
        <v>30199074</v>
      </c>
      <c r="J175" s="124" t="str">
        <f t="shared" si="166"/>
        <v>30199074-EJECUCION</v>
      </c>
      <c r="K175" s="128" t="s">
        <v>206</v>
      </c>
      <c r="L175" s="107">
        <v>1777223435</v>
      </c>
      <c r="M175" s="138">
        <v>1801151434</v>
      </c>
      <c r="N175" s="107">
        <v>1682636611</v>
      </c>
      <c r="O175" s="138">
        <v>1723336610</v>
      </c>
      <c r="P175" s="138">
        <v>77814824</v>
      </c>
      <c r="Q175" s="19">
        <v>0</v>
      </c>
      <c r="R175" s="108">
        <v>94586824</v>
      </c>
      <c r="S175" s="20">
        <v>0</v>
      </c>
      <c r="T175" s="21">
        <v>0</v>
      </c>
      <c r="U175" s="284">
        <v>23022816</v>
      </c>
      <c r="V175" s="284">
        <v>0</v>
      </c>
      <c r="W175" s="284">
        <v>0</v>
      </c>
      <c r="X175" s="284">
        <f t="shared" si="167"/>
        <v>23022816</v>
      </c>
      <c r="Y175" s="284">
        <f t="shared" si="168"/>
        <v>54792008</v>
      </c>
      <c r="Z175" s="284">
        <f t="shared" si="169"/>
        <v>0</v>
      </c>
      <c r="AA175" s="17" t="s">
        <v>776</v>
      </c>
      <c r="AB175" s="17" t="s">
        <v>702</v>
      </c>
      <c r="AC175" s="88" t="s">
        <v>30</v>
      </c>
      <c r="AD175" s="22" t="s">
        <v>45</v>
      </c>
      <c r="AE175" s="23" t="s">
        <v>30</v>
      </c>
      <c r="AF175" s="24" t="s">
        <v>207</v>
      </c>
      <c r="AG175" s="23"/>
    </row>
    <row r="176" spans="1:43">
      <c r="A176" s="93"/>
      <c r="C176" s="93"/>
      <c r="D176" s="94"/>
      <c r="E176" s="93"/>
      <c r="F176" s="93"/>
      <c r="G176" s="95"/>
      <c r="H176" s="93"/>
      <c r="I176" s="95"/>
      <c r="K176" s="122" t="s">
        <v>47</v>
      </c>
      <c r="L176" s="25">
        <f>SUBTOTAL(9,L165:L175)</f>
        <v>17233170974</v>
      </c>
      <c r="M176" s="123">
        <f>SUBTOTAL(9,M165:M175)</f>
        <v>21834412139</v>
      </c>
      <c r="N176" s="25">
        <v>13553959645</v>
      </c>
      <c r="O176" s="123">
        <f t="shared" ref="O176:P176" si="170">SUBTOTAL(9,O165:O175)</f>
        <v>18284610816</v>
      </c>
      <c r="P176" s="123">
        <f t="shared" si="170"/>
        <v>2005069324</v>
      </c>
      <c r="Q176" s="121">
        <v>1519441000</v>
      </c>
      <c r="R176" s="25">
        <v>2005536329</v>
      </c>
      <c r="S176" s="25">
        <v>1673675000</v>
      </c>
      <c r="T176" s="25">
        <v>0</v>
      </c>
      <c r="U176" s="123">
        <f t="shared" ref="U176:W176" si="171">SUBTOTAL(9,U165:U175)</f>
        <v>466960605</v>
      </c>
      <c r="V176" s="123">
        <f t="shared" si="171"/>
        <v>291427772</v>
      </c>
      <c r="W176" s="123">
        <f t="shared" si="171"/>
        <v>181088835</v>
      </c>
      <c r="X176" s="123">
        <f t="shared" ref="X176:Z176" si="172">SUBTOTAL(9,X165:X175)</f>
        <v>939477212</v>
      </c>
      <c r="Y176" s="123">
        <f t="shared" si="172"/>
        <v>1065592112</v>
      </c>
      <c r="Z176" s="123">
        <f t="shared" si="172"/>
        <v>1544731999</v>
      </c>
      <c r="AA176" s="99"/>
      <c r="AB176" s="99"/>
      <c r="AC176" s="273"/>
      <c r="AE176" s="23"/>
      <c r="AF176" s="24"/>
      <c r="AG176" s="23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</row>
    <row r="177" spans="1:43" ht="9" customHeight="1">
      <c r="A177" s="93"/>
      <c r="C177" s="93"/>
      <c r="D177" s="94"/>
      <c r="E177" s="93"/>
      <c r="F177" s="93"/>
      <c r="G177" s="95"/>
      <c r="H177" s="93"/>
      <c r="I177" s="95"/>
      <c r="K177" s="278"/>
      <c r="M177" s="93"/>
      <c r="O177" s="93"/>
      <c r="P177" s="134"/>
      <c r="U177" s="134"/>
      <c r="V177" s="134"/>
      <c r="W177" s="134"/>
      <c r="X177" s="134"/>
      <c r="Y177" s="134"/>
      <c r="Z177" s="93"/>
      <c r="AA177" s="93"/>
      <c r="AB177" s="93"/>
      <c r="AC177" s="272"/>
      <c r="AE177" s="23"/>
      <c r="AF177" s="24"/>
      <c r="AG177" s="23"/>
    </row>
    <row r="178" spans="1:43">
      <c r="A178" s="93"/>
      <c r="C178" s="93"/>
      <c r="D178" s="94"/>
      <c r="E178" s="93"/>
      <c r="F178" s="93"/>
      <c r="G178" s="95"/>
      <c r="H178" s="93"/>
      <c r="I178" s="95"/>
      <c r="K178" s="16" t="s">
        <v>48</v>
      </c>
      <c r="M178" s="93"/>
      <c r="O178" s="93"/>
      <c r="P178" s="93"/>
      <c r="U178" s="134"/>
      <c r="V178" s="134"/>
      <c r="W178" s="134"/>
      <c r="X178" s="134"/>
      <c r="Y178" s="134"/>
      <c r="Z178" s="93"/>
      <c r="AA178" s="93"/>
      <c r="AB178" s="93"/>
      <c r="AC178" s="272"/>
      <c r="AE178" s="23"/>
      <c r="AF178" s="24"/>
      <c r="AG178" s="23"/>
    </row>
    <row r="179" spans="1:43" ht="15" customHeight="1">
      <c r="A179" s="17">
        <v>31</v>
      </c>
      <c r="B179" s="106">
        <v>10</v>
      </c>
      <c r="C179" s="17" t="s">
        <v>49</v>
      </c>
      <c r="D179" s="18" t="s">
        <v>33</v>
      </c>
      <c r="E179" s="17" t="s">
        <v>185</v>
      </c>
      <c r="F179" s="17" t="s">
        <v>186</v>
      </c>
      <c r="G179" s="18" t="s">
        <v>187</v>
      </c>
      <c r="H179" s="18" t="s">
        <v>35</v>
      </c>
      <c r="I179" s="18">
        <v>30080729</v>
      </c>
      <c r="J179" s="124" t="str">
        <f t="shared" ref="J179:J185" si="173">CONCATENATE(I179,"-",H179)</f>
        <v>30080729-DISEÑO</v>
      </c>
      <c r="K179" s="18" t="s">
        <v>208</v>
      </c>
      <c r="L179" s="107">
        <v>1438056000</v>
      </c>
      <c r="M179" s="19">
        <v>1438056000</v>
      </c>
      <c r="N179" s="107">
        <v>0</v>
      </c>
      <c r="O179" s="19">
        <v>0</v>
      </c>
      <c r="P179" s="19">
        <v>1438056000</v>
      </c>
      <c r="Q179" s="19">
        <v>0</v>
      </c>
      <c r="R179" s="108">
        <v>1321502000</v>
      </c>
      <c r="S179" s="20">
        <v>116554000</v>
      </c>
      <c r="T179" s="21">
        <v>0</v>
      </c>
      <c r="U179" s="284">
        <v>0</v>
      </c>
      <c r="V179" s="284">
        <v>1321502000</v>
      </c>
      <c r="W179" s="284">
        <v>0</v>
      </c>
      <c r="X179" s="284">
        <f t="shared" ref="X179:X185" si="174">U179+V179+W179</f>
        <v>1321502000</v>
      </c>
      <c r="Y179" s="284">
        <f t="shared" ref="Y179:Y185" si="175">P179-X179</f>
        <v>116554000</v>
      </c>
      <c r="Z179" s="284">
        <f t="shared" ref="Z179:Z185" si="176">M179-(O179+P179)</f>
        <v>0</v>
      </c>
      <c r="AA179" s="17" t="s">
        <v>29</v>
      </c>
      <c r="AB179" s="17" t="s">
        <v>702</v>
      </c>
      <c r="AC179" s="88" t="s">
        <v>30</v>
      </c>
      <c r="AD179" s="22" t="s">
        <v>45</v>
      </c>
      <c r="AE179" s="23" t="s">
        <v>30</v>
      </c>
      <c r="AF179" s="24" t="s">
        <v>209</v>
      </c>
      <c r="AG179" s="23"/>
    </row>
    <row r="180" spans="1:43" ht="15" customHeight="1">
      <c r="A180" s="17">
        <v>31</v>
      </c>
      <c r="B180" s="106">
        <v>13</v>
      </c>
      <c r="C180" s="17" t="s">
        <v>49</v>
      </c>
      <c r="D180" s="18" t="s">
        <v>24</v>
      </c>
      <c r="E180" s="17" t="s">
        <v>185</v>
      </c>
      <c r="F180" s="17" t="s">
        <v>186</v>
      </c>
      <c r="G180" s="18" t="s">
        <v>121</v>
      </c>
      <c r="H180" s="18" t="s">
        <v>35</v>
      </c>
      <c r="I180" s="18">
        <v>30106468</v>
      </c>
      <c r="J180" s="124" t="str">
        <f t="shared" si="173"/>
        <v>30106468-DISEÑO</v>
      </c>
      <c r="K180" s="18" t="s">
        <v>210</v>
      </c>
      <c r="L180" s="107">
        <v>117000000</v>
      </c>
      <c r="M180" s="19">
        <v>117000000</v>
      </c>
      <c r="N180" s="107">
        <v>0</v>
      </c>
      <c r="O180" s="19">
        <v>0</v>
      </c>
      <c r="P180" s="19">
        <v>117000000</v>
      </c>
      <c r="Q180" s="19">
        <v>0</v>
      </c>
      <c r="R180" s="108">
        <v>117000000</v>
      </c>
      <c r="S180" s="20">
        <v>0</v>
      </c>
      <c r="T180" s="21">
        <v>0</v>
      </c>
      <c r="U180" s="284">
        <v>0</v>
      </c>
      <c r="V180" s="284">
        <v>0</v>
      </c>
      <c r="W180" s="284">
        <v>0</v>
      </c>
      <c r="X180" s="284">
        <f t="shared" si="174"/>
        <v>0</v>
      </c>
      <c r="Y180" s="284">
        <f t="shared" si="175"/>
        <v>117000000</v>
      </c>
      <c r="Z180" s="284">
        <f t="shared" si="176"/>
        <v>0</v>
      </c>
      <c r="AA180" s="17" t="s">
        <v>51</v>
      </c>
      <c r="AB180" s="17" t="s">
        <v>109</v>
      </c>
      <c r="AC180" s="88" t="s">
        <v>30</v>
      </c>
      <c r="AD180" s="26" t="s">
        <v>31</v>
      </c>
      <c r="AE180" s="27" t="s">
        <v>30</v>
      </c>
      <c r="AF180" s="28" t="s">
        <v>209</v>
      </c>
      <c r="AG180" s="27" t="s">
        <v>45</v>
      </c>
    </row>
    <row r="181" spans="1:43" ht="15" customHeight="1">
      <c r="A181" s="17">
        <v>29</v>
      </c>
      <c r="B181" s="106">
        <v>17</v>
      </c>
      <c r="C181" s="17" t="s">
        <v>49</v>
      </c>
      <c r="D181" s="18" t="s">
        <v>41</v>
      </c>
      <c r="E181" s="17" t="s">
        <v>185</v>
      </c>
      <c r="F181" s="17" t="s">
        <v>186</v>
      </c>
      <c r="G181" s="18" t="s">
        <v>187</v>
      </c>
      <c r="H181" s="18" t="s">
        <v>27</v>
      </c>
      <c r="I181" s="18">
        <v>30228773</v>
      </c>
      <c r="J181" s="124" t="str">
        <f t="shared" si="173"/>
        <v>30228773-EJECUCION</v>
      </c>
      <c r="K181" s="18" t="s">
        <v>211</v>
      </c>
      <c r="L181" s="107">
        <v>138791000</v>
      </c>
      <c r="M181" s="19">
        <v>138791000</v>
      </c>
      <c r="N181" s="107">
        <v>0</v>
      </c>
      <c r="O181" s="19">
        <v>0</v>
      </c>
      <c r="P181" s="19">
        <v>138791000</v>
      </c>
      <c r="Q181" s="19">
        <v>0</v>
      </c>
      <c r="R181" s="108">
        <v>138791000</v>
      </c>
      <c r="S181" s="20">
        <v>0</v>
      </c>
      <c r="T181" s="21">
        <v>0</v>
      </c>
      <c r="U181" s="284">
        <v>0</v>
      </c>
      <c r="V181" s="284">
        <v>0</v>
      </c>
      <c r="W181" s="284">
        <v>0</v>
      </c>
      <c r="X181" s="284">
        <f t="shared" si="174"/>
        <v>0</v>
      </c>
      <c r="Y181" s="284">
        <f t="shared" si="175"/>
        <v>138791000</v>
      </c>
      <c r="Z181" s="284">
        <f t="shared" si="176"/>
        <v>0</v>
      </c>
      <c r="AA181" s="17" t="s">
        <v>51</v>
      </c>
      <c r="AB181" s="17" t="s">
        <v>702</v>
      </c>
      <c r="AC181" s="88" t="s">
        <v>40</v>
      </c>
      <c r="AD181" s="22" t="s">
        <v>31</v>
      </c>
      <c r="AE181" s="23"/>
      <c r="AF181" s="24">
        <v>2015</v>
      </c>
      <c r="AG181" s="23" t="s">
        <v>45</v>
      </c>
    </row>
    <row r="182" spans="1:43" ht="15" customHeight="1">
      <c r="A182" s="17">
        <v>31</v>
      </c>
      <c r="B182" s="106">
        <v>11</v>
      </c>
      <c r="C182" s="17" t="s">
        <v>49</v>
      </c>
      <c r="D182" s="18" t="s">
        <v>38</v>
      </c>
      <c r="E182" s="17" t="s">
        <v>185</v>
      </c>
      <c r="F182" s="17" t="s">
        <v>186</v>
      </c>
      <c r="G182" s="18" t="s">
        <v>187</v>
      </c>
      <c r="H182" s="18" t="s">
        <v>27</v>
      </c>
      <c r="I182" s="18">
        <v>30356933</v>
      </c>
      <c r="J182" s="124" t="str">
        <f t="shared" si="173"/>
        <v>30356933-EJECUCION</v>
      </c>
      <c r="K182" s="18" t="s">
        <v>212</v>
      </c>
      <c r="L182" s="107">
        <v>778122000</v>
      </c>
      <c r="M182" s="19">
        <v>778122000</v>
      </c>
      <c r="N182" s="107">
        <v>0</v>
      </c>
      <c r="O182" s="19">
        <v>0</v>
      </c>
      <c r="P182" s="19">
        <v>100000000</v>
      </c>
      <c r="Q182" s="19">
        <v>678122000</v>
      </c>
      <c r="R182" s="108">
        <v>100000000</v>
      </c>
      <c r="S182" s="20">
        <v>678122000</v>
      </c>
      <c r="T182" s="21">
        <v>0</v>
      </c>
      <c r="U182" s="284">
        <v>0</v>
      </c>
      <c r="V182" s="284">
        <v>0</v>
      </c>
      <c r="W182" s="284">
        <v>0</v>
      </c>
      <c r="X182" s="284">
        <f t="shared" si="174"/>
        <v>0</v>
      </c>
      <c r="Y182" s="284">
        <f t="shared" si="175"/>
        <v>100000000</v>
      </c>
      <c r="Z182" s="284">
        <f t="shared" si="176"/>
        <v>678122000</v>
      </c>
      <c r="AA182" s="17" t="s">
        <v>51</v>
      </c>
      <c r="AB182" s="17" t="s">
        <v>701</v>
      </c>
      <c r="AC182" s="88" t="s">
        <v>30</v>
      </c>
      <c r="AD182" s="22" t="s">
        <v>31</v>
      </c>
      <c r="AE182" s="23" t="s">
        <v>30</v>
      </c>
      <c r="AF182" s="24" t="s">
        <v>209</v>
      </c>
      <c r="AG182" s="23" t="s">
        <v>45</v>
      </c>
    </row>
    <row r="183" spans="1:43" ht="15" customHeight="1">
      <c r="A183" s="17">
        <v>31</v>
      </c>
      <c r="B183" s="106">
        <v>12</v>
      </c>
      <c r="C183" s="17" t="s">
        <v>49</v>
      </c>
      <c r="D183" s="18" t="s">
        <v>38</v>
      </c>
      <c r="E183" s="17" t="s">
        <v>185</v>
      </c>
      <c r="F183" s="17" t="s">
        <v>186</v>
      </c>
      <c r="G183" s="18" t="s">
        <v>187</v>
      </c>
      <c r="H183" s="18" t="s">
        <v>27</v>
      </c>
      <c r="I183" s="18">
        <v>30344090</v>
      </c>
      <c r="J183" s="124" t="str">
        <f t="shared" si="173"/>
        <v>30344090-EJECUCION</v>
      </c>
      <c r="K183" s="18" t="s">
        <v>213</v>
      </c>
      <c r="L183" s="107">
        <v>361676000</v>
      </c>
      <c r="M183" s="19">
        <v>361676000</v>
      </c>
      <c r="N183" s="107">
        <v>0</v>
      </c>
      <c r="O183" s="19">
        <v>0</v>
      </c>
      <c r="P183" s="19">
        <v>361676000</v>
      </c>
      <c r="Q183" s="19">
        <v>0</v>
      </c>
      <c r="R183" s="108">
        <v>361676000</v>
      </c>
      <c r="S183" s="20">
        <v>0</v>
      </c>
      <c r="T183" s="21">
        <v>0</v>
      </c>
      <c r="U183" s="284">
        <v>0</v>
      </c>
      <c r="V183" s="284">
        <v>0</v>
      </c>
      <c r="W183" s="284">
        <v>0</v>
      </c>
      <c r="X183" s="284">
        <f t="shared" si="174"/>
        <v>0</v>
      </c>
      <c r="Y183" s="284">
        <f t="shared" si="175"/>
        <v>361676000</v>
      </c>
      <c r="Z183" s="284">
        <f t="shared" si="176"/>
        <v>0</v>
      </c>
      <c r="AA183" s="17" t="s">
        <v>51</v>
      </c>
      <c r="AB183" s="17" t="s">
        <v>702</v>
      </c>
      <c r="AC183" s="88" t="s">
        <v>30</v>
      </c>
      <c r="AD183" s="22"/>
      <c r="AE183" s="23" t="s">
        <v>30</v>
      </c>
      <c r="AF183" s="24" t="s">
        <v>209</v>
      </c>
      <c r="AG183" s="23" t="s">
        <v>45</v>
      </c>
    </row>
    <row r="184" spans="1:43" ht="15" customHeight="1">
      <c r="A184" s="17">
        <v>31</v>
      </c>
      <c r="B184" s="106">
        <v>15</v>
      </c>
      <c r="C184" s="17" t="s">
        <v>49</v>
      </c>
      <c r="D184" s="18" t="s">
        <v>69</v>
      </c>
      <c r="E184" s="17" t="s">
        <v>185</v>
      </c>
      <c r="F184" s="17" t="s">
        <v>186</v>
      </c>
      <c r="G184" s="18" t="s">
        <v>187</v>
      </c>
      <c r="H184" s="18" t="s">
        <v>27</v>
      </c>
      <c r="I184" s="18">
        <v>30388872</v>
      </c>
      <c r="J184" s="124" t="str">
        <f t="shared" si="173"/>
        <v>30388872-EJECUCION</v>
      </c>
      <c r="K184" s="18" t="s">
        <v>214</v>
      </c>
      <c r="L184" s="107">
        <v>262950000</v>
      </c>
      <c r="M184" s="19">
        <v>262950000</v>
      </c>
      <c r="N184" s="107">
        <v>0</v>
      </c>
      <c r="O184" s="19">
        <v>0</v>
      </c>
      <c r="P184" s="19">
        <v>262950000</v>
      </c>
      <c r="Q184" s="19">
        <v>0</v>
      </c>
      <c r="R184" s="108">
        <v>262950000</v>
      </c>
      <c r="S184" s="20">
        <v>0</v>
      </c>
      <c r="T184" s="21">
        <v>0</v>
      </c>
      <c r="U184" s="284">
        <v>0</v>
      </c>
      <c r="V184" s="284">
        <v>0</v>
      </c>
      <c r="W184" s="284">
        <v>0</v>
      </c>
      <c r="X184" s="284">
        <f t="shared" si="174"/>
        <v>0</v>
      </c>
      <c r="Y184" s="284">
        <f t="shared" si="175"/>
        <v>262950000</v>
      </c>
      <c r="Z184" s="284">
        <f t="shared" si="176"/>
        <v>0</v>
      </c>
      <c r="AA184" s="17" t="s">
        <v>51</v>
      </c>
      <c r="AB184" s="17" t="s">
        <v>73</v>
      </c>
      <c r="AC184" s="88" t="s">
        <v>30</v>
      </c>
      <c r="AD184" s="22" t="s">
        <v>45</v>
      </c>
      <c r="AE184" s="23" t="s">
        <v>30</v>
      </c>
      <c r="AF184" s="24" t="s">
        <v>215</v>
      </c>
      <c r="AG184" s="23"/>
    </row>
    <row r="185" spans="1:43" ht="15" customHeight="1">
      <c r="A185" s="17">
        <v>31</v>
      </c>
      <c r="B185" s="106">
        <v>14</v>
      </c>
      <c r="C185" s="17" t="s">
        <v>49</v>
      </c>
      <c r="D185" s="18" t="s">
        <v>38</v>
      </c>
      <c r="E185" s="17" t="s">
        <v>185</v>
      </c>
      <c r="F185" s="17" t="s">
        <v>186</v>
      </c>
      <c r="G185" s="18" t="s">
        <v>55</v>
      </c>
      <c r="H185" s="18" t="s">
        <v>27</v>
      </c>
      <c r="I185" s="18">
        <v>20195455</v>
      </c>
      <c r="J185" s="124" t="str">
        <f t="shared" si="173"/>
        <v>20195455-EJECUCION</v>
      </c>
      <c r="K185" s="128" t="s">
        <v>216</v>
      </c>
      <c r="L185" s="107">
        <v>1032398000</v>
      </c>
      <c r="M185" s="138">
        <v>1032398000</v>
      </c>
      <c r="N185" s="107">
        <v>0</v>
      </c>
      <c r="O185" s="138">
        <v>0</v>
      </c>
      <c r="P185" s="138">
        <v>400000000</v>
      </c>
      <c r="Q185" s="19">
        <v>632398000</v>
      </c>
      <c r="R185" s="108">
        <v>400000000</v>
      </c>
      <c r="S185" s="20">
        <v>632398000</v>
      </c>
      <c r="T185" s="21">
        <v>0</v>
      </c>
      <c r="U185" s="284">
        <v>0</v>
      </c>
      <c r="V185" s="284">
        <v>0</v>
      </c>
      <c r="W185" s="284">
        <v>0</v>
      </c>
      <c r="X185" s="284">
        <f t="shared" si="174"/>
        <v>0</v>
      </c>
      <c r="Y185" s="284">
        <f t="shared" si="175"/>
        <v>400000000</v>
      </c>
      <c r="Z185" s="284">
        <f t="shared" si="176"/>
        <v>632398000</v>
      </c>
      <c r="AA185" s="17" t="s">
        <v>51</v>
      </c>
      <c r="AB185" s="17" t="s">
        <v>701</v>
      </c>
      <c r="AC185" s="88" t="s">
        <v>30</v>
      </c>
      <c r="AD185" s="26"/>
      <c r="AE185" s="27" t="s">
        <v>30</v>
      </c>
      <c r="AF185" s="28" t="s">
        <v>209</v>
      </c>
      <c r="AG185" s="27" t="s">
        <v>45</v>
      </c>
    </row>
    <row r="186" spans="1:43">
      <c r="A186" s="93"/>
      <c r="C186" s="93"/>
      <c r="D186" s="94"/>
      <c r="E186" s="93"/>
      <c r="F186" s="93"/>
      <c r="G186" s="95"/>
      <c r="H186" s="93"/>
      <c r="I186" s="95"/>
      <c r="K186" s="122" t="s">
        <v>52</v>
      </c>
      <c r="L186" s="25">
        <f>SUBTOTAL(9,L179:L185)</f>
        <v>4128993000</v>
      </c>
      <c r="M186" s="123">
        <f>SUBTOTAL(9,M179:M185)</f>
        <v>4128993000</v>
      </c>
      <c r="N186" s="25">
        <v>0</v>
      </c>
      <c r="O186" s="123">
        <f t="shared" ref="O186:P186" si="177">SUBTOTAL(9,O179:O185)</f>
        <v>0</v>
      </c>
      <c r="P186" s="123">
        <f t="shared" si="177"/>
        <v>2818473000</v>
      </c>
      <c r="Q186" s="121">
        <v>1310520000</v>
      </c>
      <c r="R186" s="25">
        <v>2701919000</v>
      </c>
      <c r="S186" s="25">
        <v>1427074000</v>
      </c>
      <c r="T186" s="25">
        <v>0</v>
      </c>
      <c r="U186" s="123">
        <f t="shared" ref="U186:W186" si="178">SUBTOTAL(9,U179:U185)</f>
        <v>0</v>
      </c>
      <c r="V186" s="123">
        <f t="shared" si="178"/>
        <v>1321502000</v>
      </c>
      <c r="W186" s="123">
        <f t="shared" si="178"/>
        <v>0</v>
      </c>
      <c r="X186" s="123">
        <f t="shared" ref="X186:Z186" si="179">SUBTOTAL(9,X179:X185)</f>
        <v>1321502000</v>
      </c>
      <c r="Y186" s="123">
        <f t="shared" si="179"/>
        <v>1496971000</v>
      </c>
      <c r="Z186" s="123">
        <f t="shared" si="179"/>
        <v>1310520000</v>
      </c>
      <c r="AA186" s="99"/>
      <c r="AB186" s="99"/>
      <c r="AC186" s="273"/>
      <c r="AE186" s="23"/>
      <c r="AF186" s="24"/>
      <c r="AG186" s="23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</row>
    <row r="187" spans="1:43" ht="6.75" customHeight="1">
      <c r="A187" s="93"/>
      <c r="C187" s="93"/>
      <c r="D187" s="94"/>
      <c r="E187" s="93"/>
      <c r="F187" s="93"/>
      <c r="G187" s="95"/>
      <c r="H187" s="93"/>
      <c r="I187" s="95"/>
      <c r="K187" s="278"/>
      <c r="M187" s="93"/>
      <c r="O187" s="93"/>
      <c r="P187" s="93"/>
      <c r="U187" s="134"/>
      <c r="V187" s="134"/>
      <c r="W187" s="134"/>
      <c r="X187" s="134"/>
      <c r="Y187" s="134"/>
      <c r="Z187" s="93"/>
      <c r="AA187" s="93"/>
      <c r="AB187" s="93"/>
      <c r="AC187" s="272"/>
      <c r="AE187" s="23"/>
      <c r="AF187" s="24"/>
      <c r="AG187" s="23"/>
    </row>
    <row r="188" spans="1:43">
      <c r="A188" s="93"/>
      <c r="C188" s="93"/>
      <c r="D188" s="94"/>
      <c r="E188" s="93"/>
      <c r="F188" s="93"/>
      <c r="G188" s="95"/>
      <c r="H188" s="93"/>
      <c r="I188" s="95"/>
      <c r="K188" s="16" t="s">
        <v>53</v>
      </c>
      <c r="M188" s="93"/>
      <c r="O188" s="93"/>
      <c r="P188" s="93"/>
      <c r="U188" s="134"/>
      <c r="V188" s="134"/>
      <c r="W188" s="134"/>
      <c r="X188" s="134"/>
      <c r="Y188" s="134"/>
      <c r="Z188" s="93"/>
      <c r="AA188" s="93"/>
      <c r="AB188" s="93"/>
      <c r="AC188" s="272"/>
      <c r="AE188" s="23"/>
      <c r="AF188" s="24"/>
      <c r="AG188" s="23"/>
    </row>
    <row r="189" spans="1:43" ht="15" customHeight="1">
      <c r="A189" s="17">
        <v>31</v>
      </c>
      <c r="B189" s="106">
        <v>16</v>
      </c>
      <c r="C189" s="17" t="s">
        <v>54</v>
      </c>
      <c r="D189" s="18" t="s">
        <v>69</v>
      </c>
      <c r="E189" s="17" t="s">
        <v>185</v>
      </c>
      <c r="F189" s="17" t="s">
        <v>186</v>
      </c>
      <c r="G189" s="18" t="s">
        <v>187</v>
      </c>
      <c r="H189" s="18" t="s">
        <v>27</v>
      </c>
      <c r="I189" s="18">
        <v>30429872</v>
      </c>
      <c r="J189" s="124" t="str">
        <f t="shared" ref="J189:J194" si="180">CONCATENATE(I189,"-",H189)</f>
        <v>30429872-EJECUCION</v>
      </c>
      <c r="K189" s="18" t="s">
        <v>217</v>
      </c>
      <c r="L189" s="107">
        <v>413476000</v>
      </c>
      <c r="M189" s="19">
        <v>413476000</v>
      </c>
      <c r="N189" s="107">
        <v>0</v>
      </c>
      <c r="O189" s="19">
        <v>0</v>
      </c>
      <c r="P189" s="19">
        <v>413476000</v>
      </c>
      <c r="Q189" s="19">
        <v>0</v>
      </c>
      <c r="R189" s="108">
        <v>413476000</v>
      </c>
      <c r="S189" s="20">
        <v>0</v>
      </c>
      <c r="T189" s="21">
        <v>0</v>
      </c>
      <c r="U189" s="284">
        <v>0</v>
      </c>
      <c r="V189" s="284">
        <v>0</v>
      </c>
      <c r="W189" s="284">
        <v>0</v>
      </c>
      <c r="X189" s="284">
        <f t="shared" ref="X189:X194" si="181">U189+V189+W189</f>
        <v>0</v>
      </c>
      <c r="Y189" s="284">
        <f t="shared" ref="Y189:Y194" si="182">P189-X189</f>
        <v>413476000</v>
      </c>
      <c r="Z189" s="284">
        <f t="shared" ref="Z189:Z194" si="183">M189-(O189+P189)</f>
        <v>0</v>
      </c>
      <c r="AA189" s="17" t="s">
        <v>51</v>
      </c>
      <c r="AB189" s="17" t="s">
        <v>73</v>
      </c>
      <c r="AC189" s="88" t="s">
        <v>30</v>
      </c>
      <c r="AD189" s="22" t="s">
        <v>31</v>
      </c>
      <c r="AE189" s="23" t="s">
        <v>30</v>
      </c>
      <c r="AF189" s="24" t="s">
        <v>215</v>
      </c>
      <c r="AG189" s="23"/>
    </row>
    <row r="190" spans="1:43" ht="15" customHeight="1">
      <c r="A190" s="17">
        <v>31</v>
      </c>
      <c r="B190" s="112"/>
      <c r="C190" s="17" t="s">
        <v>54</v>
      </c>
      <c r="D190" s="18" t="s">
        <v>706</v>
      </c>
      <c r="E190" s="17" t="s">
        <v>185</v>
      </c>
      <c r="F190" s="17" t="s">
        <v>186</v>
      </c>
      <c r="G190" s="18" t="s">
        <v>187</v>
      </c>
      <c r="H190" s="18" t="s">
        <v>27</v>
      </c>
      <c r="I190" s="18">
        <v>30440174</v>
      </c>
      <c r="J190" s="124" t="str">
        <f t="shared" si="180"/>
        <v>30440174-EJECUCION</v>
      </c>
      <c r="K190" s="18" t="s">
        <v>218</v>
      </c>
      <c r="L190" s="107">
        <v>471609000</v>
      </c>
      <c r="M190" s="19">
        <v>471609000</v>
      </c>
      <c r="N190" s="107">
        <v>0</v>
      </c>
      <c r="O190" s="19">
        <v>0</v>
      </c>
      <c r="P190" s="19">
        <v>50000000</v>
      </c>
      <c r="Q190" s="19">
        <v>421609000</v>
      </c>
      <c r="R190" s="108">
        <v>100000000</v>
      </c>
      <c r="S190" s="20">
        <v>371609000</v>
      </c>
      <c r="T190" s="41"/>
      <c r="U190" s="284">
        <v>0</v>
      </c>
      <c r="V190" s="284">
        <v>0</v>
      </c>
      <c r="W190" s="284">
        <v>0</v>
      </c>
      <c r="X190" s="284">
        <f t="shared" si="181"/>
        <v>0</v>
      </c>
      <c r="Y190" s="284">
        <f t="shared" si="182"/>
        <v>50000000</v>
      </c>
      <c r="Z190" s="284">
        <f t="shared" si="183"/>
        <v>421609000</v>
      </c>
      <c r="AA190" s="17" t="s">
        <v>51</v>
      </c>
      <c r="AB190" s="17" t="s">
        <v>702</v>
      </c>
      <c r="AC190" s="88" t="s">
        <v>40</v>
      </c>
      <c r="AD190" s="42"/>
      <c r="AE190" s="43"/>
      <c r="AF190" s="46"/>
      <c r="AG190" s="43"/>
    </row>
    <row r="191" spans="1:43" ht="15" customHeight="1">
      <c r="A191" s="17">
        <v>31</v>
      </c>
      <c r="B191" s="112">
        <v>0</v>
      </c>
      <c r="C191" s="17" t="s">
        <v>54</v>
      </c>
      <c r="D191" s="18" t="s">
        <v>24</v>
      </c>
      <c r="E191" s="17" t="s">
        <v>185</v>
      </c>
      <c r="F191" s="17" t="s">
        <v>186</v>
      </c>
      <c r="G191" s="18" t="s">
        <v>187</v>
      </c>
      <c r="H191" s="18" t="s">
        <v>27</v>
      </c>
      <c r="I191" s="18">
        <v>30395577</v>
      </c>
      <c r="J191" s="124" t="str">
        <f t="shared" si="180"/>
        <v>30395577-EJECUCION</v>
      </c>
      <c r="K191" s="18" t="s">
        <v>219</v>
      </c>
      <c r="L191" s="107">
        <v>1743415000</v>
      </c>
      <c r="M191" s="19">
        <v>1743415000</v>
      </c>
      <c r="N191" s="107">
        <v>0</v>
      </c>
      <c r="O191" s="19">
        <v>0</v>
      </c>
      <c r="P191" s="19">
        <v>50000000</v>
      </c>
      <c r="Q191" s="19">
        <v>1693415000</v>
      </c>
      <c r="R191" s="108">
        <v>100000000</v>
      </c>
      <c r="S191" s="20">
        <v>1643415000</v>
      </c>
      <c r="T191" s="41"/>
      <c r="U191" s="284">
        <v>0</v>
      </c>
      <c r="V191" s="284">
        <v>0</v>
      </c>
      <c r="W191" s="284">
        <v>0</v>
      </c>
      <c r="X191" s="284">
        <f t="shared" si="181"/>
        <v>0</v>
      </c>
      <c r="Y191" s="284">
        <f t="shared" si="182"/>
        <v>50000000</v>
      </c>
      <c r="Z191" s="284">
        <f t="shared" si="183"/>
        <v>1693415000</v>
      </c>
      <c r="AA191" s="17" t="s">
        <v>135</v>
      </c>
      <c r="AB191" s="17" t="s">
        <v>702</v>
      </c>
      <c r="AC191" s="88" t="s">
        <v>57</v>
      </c>
      <c r="AD191" s="42"/>
      <c r="AE191" s="43"/>
      <c r="AF191" s="46"/>
      <c r="AG191" s="43"/>
    </row>
    <row r="192" spans="1:43" ht="15" customHeight="1">
      <c r="A192" s="17">
        <v>29</v>
      </c>
      <c r="B192" s="112">
        <v>0</v>
      </c>
      <c r="C192" s="17" t="s">
        <v>54</v>
      </c>
      <c r="D192" s="18" t="s">
        <v>24</v>
      </c>
      <c r="E192" s="17" t="s">
        <v>185</v>
      </c>
      <c r="F192" s="17" t="s">
        <v>186</v>
      </c>
      <c r="G192" s="18" t="s">
        <v>187</v>
      </c>
      <c r="H192" s="18" t="s">
        <v>27</v>
      </c>
      <c r="I192" s="18">
        <v>30479863</v>
      </c>
      <c r="J192" s="124" t="str">
        <f t="shared" si="180"/>
        <v>30479863-EJECUCION</v>
      </c>
      <c r="K192" s="18" t="s">
        <v>220</v>
      </c>
      <c r="L192" s="107">
        <v>25825000</v>
      </c>
      <c r="M192" s="19">
        <v>25825000</v>
      </c>
      <c r="N192" s="107">
        <v>0</v>
      </c>
      <c r="O192" s="19">
        <v>0</v>
      </c>
      <c r="P192" s="19">
        <v>25825000</v>
      </c>
      <c r="Q192" s="19">
        <v>0</v>
      </c>
      <c r="R192" s="108">
        <v>25825000</v>
      </c>
      <c r="S192" s="20">
        <v>0</v>
      </c>
      <c r="T192" s="41"/>
      <c r="U192" s="284">
        <v>0</v>
      </c>
      <c r="V192" s="284">
        <v>0</v>
      </c>
      <c r="W192" s="284">
        <v>0</v>
      </c>
      <c r="X192" s="284">
        <f t="shared" si="181"/>
        <v>0</v>
      </c>
      <c r="Y192" s="284">
        <f t="shared" si="182"/>
        <v>25825000</v>
      </c>
      <c r="Z192" s="284">
        <f t="shared" si="183"/>
        <v>0</v>
      </c>
      <c r="AA192" s="17" t="s">
        <v>51</v>
      </c>
      <c r="AB192" s="17" t="s">
        <v>702</v>
      </c>
      <c r="AC192" s="88" t="s">
        <v>57</v>
      </c>
      <c r="AD192" s="42"/>
      <c r="AE192" s="43"/>
      <c r="AF192" s="46"/>
      <c r="AG192" s="43"/>
    </row>
    <row r="193" spans="1:43" ht="15" customHeight="1">
      <c r="A193" s="17">
        <v>31</v>
      </c>
      <c r="B193" s="112">
        <v>0</v>
      </c>
      <c r="C193" s="17" t="s">
        <v>54</v>
      </c>
      <c r="D193" s="18" t="s">
        <v>90</v>
      </c>
      <c r="E193" s="17" t="s">
        <v>185</v>
      </c>
      <c r="F193" s="17" t="s">
        <v>186</v>
      </c>
      <c r="G193" s="18" t="s">
        <v>187</v>
      </c>
      <c r="H193" s="18" t="s">
        <v>27</v>
      </c>
      <c r="I193" s="18">
        <v>30129873</v>
      </c>
      <c r="J193" s="124" t="str">
        <f t="shared" si="180"/>
        <v>30129873-EJECUCION</v>
      </c>
      <c r="K193" s="18" t="s">
        <v>221</v>
      </c>
      <c r="L193" s="107">
        <v>1127400000</v>
      </c>
      <c r="M193" s="19">
        <v>1127400000</v>
      </c>
      <c r="N193" s="107">
        <v>0</v>
      </c>
      <c r="O193" s="19">
        <v>0</v>
      </c>
      <c r="P193" s="19">
        <v>83913005</v>
      </c>
      <c r="Q193" s="19">
        <v>1043486995</v>
      </c>
      <c r="R193" s="108">
        <v>100000000</v>
      </c>
      <c r="S193" s="20">
        <v>1027400000</v>
      </c>
      <c r="T193" s="41"/>
      <c r="U193" s="284">
        <v>0</v>
      </c>
      <c r="V193" s="284">
        <v>0</v>
      </c>
      <c r="W193" s="284">
        <v>0</v>
      </c>
      <c r="X193" s="284">
        <f t="shared" si="181"/>
        <v>0</v>
      </c>
      <c r="Y193" s="284">
        <f t="shared" si="182"/>
        <v>83913005</v>
      </c>
      <c r="Z193" s="284">
        <f t="shared" si="183"/>
        <v>1043486995</v>
      </c>
      <c r="AA193" s="17" t="s">
        <v>135</v>
      </c>
      <c r="AB193" s="17" t="s">
        <v>702</v>
      </c>
      <c r="AC193" s="88" t="s">
        <v>57</v>
      </c>
      <c r="AD193" s="42"/>
      <c r="AE193" s="43"/>
      <c r="AF193" s="46"/>
      <c r="AG193" s="43"/>
    </row>
    <row r="194" spans="1:43" ht="15" customHeight="1">
      <c r="A194" s="17">
        <v>31</v>
      </c>
      <c r="B194" s="112">
        <v>0</v>
      </c>
      <c r="C194" s="17" t="s">
        <v>54</v>
      </c>
      <c r="D194" s="18" t="s">
        <v>90</v>
      </c>
      <c r="E194" s="17" t="s">
        <v>185</v>
      </c>
      <c r="F194" s="17" t="s">
        <v>186</v>
      </c>
      <c r="G194" s="18" t="s">
        <v>187</v>
      </c>
      <c r="H194" s="18" t="s">
        <v>27</v>
      </c>
      <c r="I194" s="18">
        <v>30072731</v>
      </c>
      <c r="J194" s="124" t="str">
        <f t="shared" si="180"/>
        <v>30072731-EJECUCION</v>
      </c>
      <c r="K194" s="128" t="s">
        <v>222</v>
      </c>
      <c r="L194" s="107">
        <v>2020003000</v>
      </c>
      <c r="M194" s="138">
        <v>2020003000</v>
      </c>
      <c r="N194" s="107">
        <v>0</v>
      </c>
      <c r="O194" s="138">
        <v>0</v>
      </c>
      <c r="P194" s="138">
        <v>0</v>
      </c>
      <c r="Q194" s="19">
        <v>2020003000</v>
      </c>
      <c r="R194" s="108">
        <v>0</v>
      </c>
      <c r="S194" s="20">
        <v>2020003000</v>
      </c>
      <c r="T194" s="41"/>
      <c r="U194" s="284">
        <v>0</v>
      </c>
      <c r="V194" s="284">
        <v>0</v>
      </c>
      <c r="W194" s="284">
        <v>0</v>
      </c>
      <c r="X194" s="284">
        <f t="shared" si="181"/>
        <v>0</v>
      </c>
      <c r="Y194" s="284">
        <f t="shared" si="182"/>
        <v>0</v>
      </c>
      <c r="Z194" s="284">
        <f t="shared" si="183"/>
        <v>2020003000</v>
      </c>
      <c r="AA194" s="17" t="s">
        <v>51</v>
      </c>
      <c r="AB194" s="17" t="s">
        <v>702</v>
      </c>
      <c r="AC194" s="88" t="s">
        <v>57</v>
      </c>
      <c r="AD194" s="42"/>
      <c r="AE194" s="43"/>
      <c r="AF194" s="46"/>
      <c r="AG194" s="43"/>
    </row>
    <row r="195" spans="1:43">
      <c r="A195" s="93"/>
      <c r="C195" s="93"/>
      <c r="D195" s="94"/>
      <c r="E195" s="93"/>
      <c r="F195" s="93"/>
      <c r="G195" s="95"/>
      <c r="H195" s="93"/>
      <c r="I195" s="95"/>
      <c r="K195" s="122" t="s">
        <v>66</v>
      </c>
      <c r="L195" s="25">
        <f>SUBTOTAL(9,L189:L194)</f>
        <v>5801728000</v>
      </c>
      <c r="M195" s="123">
        <f>SUBTOTAL(9,M189:M194)</f>
        <v>5801728000</v>
      </c>
      <c r="N195" s="25">
        <v>0</v>
      </c>
      <c r="O195" s="123">
        <f t="shared" ref="O195:P195" si="184">SUBTOTAL(9,O189:O194)</f>
        <v>0</v>
      </c>
      <c r="P195" s="123">
        <f t="shared" si="184"/>
        <v>623214005</v>
      </c>
      <c r="Q195" s="121">
        <v>5178513995</v>
      </c>
      <c r="R195" s="25">
        <v>739301000</v>
      </c>
      <c r="S195" s="25">
        <v>5062427000</v>
      </c>
      <c r="T195" s="25">
        <v>0</v>
      </c>
      <c r="U195" s="123">
        <f t="shared" ref="U195:W195" si="185">SUBTOTAL(9,U189:U194)</f>
        <v>0</v>
      </c>
      <c r="V195" s="123">
        <f t="shared" si="185"/>
        <v>0</v>
      </c>
      <c r="W195" s="123">
        <f t="shared" si="185"/>
        <v>0</v>
      </c>
      <c r="X195" s="123">
        <f t="shared" ref="X195:Z195" si="186">SUBTOTAL(9,X189:X194)</f>
        <v>0</v>
      </c>
      <c r="Y195" s="123">
        <f t="shared" si="186"/>
        <v>623214005</v>
      </c>
      <c r="Z195" s="123">
        <f t="shared" si="186"/>
        <v>5178513995</v>
      </c>
      <c r="AA195" s="99"/>
      <c r="AB195" s="99"/>
      <c r="AC195" s="273"/>
      <c r="AE195" s="23"/>
      <c r="AF195" s="24"/>
      <c r="AG195" s="23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</row>
    <row r="196" spans="1:43" ht="6" customHeight="1">
      <c r="A196" s="93"/>
      <c r="C196" s="93"/>
      <c r="D196" s="94"/>
      <c r="E196" s="93"/>
      <c r="F196" s="93"/>
      <c r="G196" s="95"/>
      <c r="H196" s="93"/>
      <c r="I196" s="95"/>
      <c r="K196" s="278"/>
      <c r="M196" s="93"/>
      <c r="O196" s="93"/>
      <c r="P196" s="93"/>
      <c r="U196" s="134"/>
      <c r="V196" s="134"/>
      <c r="W196" s="134"/>
      <c r="X196" s="134"/>
      <c r="Y196" s="134"/>
      <c r="Z196" s="93"/>
      <c r="AA196" s="93"/>
      <c r="AB196" s="93"/>
      <c r="AC196" s="272"/>
      <c r="AE196" s="23"/>
      <c r="AF196" s="24"/>
      <c r="AG196" s="23"/>
    </row>
    <row r="197" spans="1:43" ht="18">
      <c r="A197" s="93"/>
      <c r="C197" s="93"/>
      <c r="D197" s="94"/>
      <c r="E197" s="93"/>
      <c r="F197" s="93"/>
      <c r="G197" s="95"/>
      <c r="H197" s="93"/>
      <c r="I197" s="95"/>
      <c r="K197" s="277" t="s">
        <v>223</v>
      </c>
      <c r="L197" s="58">
        <f>L195+L186+L176</f>
        <v>27163891974</v>
      </c>
      <c r="M197" s="123">
        <f>M195+M186+M176</f>
        <v>31765133139</v>
      </c>
      <c r="N197" s="58">
        <v>13553959645</v>
      </c>
      <c r="O197" s="123">
        <f t="shared" ref="O197:P197" si="187">O195+O186+O176</f>
        <v>18284610816</v>
      </c>
      <c r="P197" s="123">
        <f t="shared" si="187"/>
        <v>5446756329</v>
      </c>
      <c r="Q197" s="123">
        <v>8008474995</v>
      </c>
      <c r="R197" s="58">
        <v>5446756329</v>
      </c>
      <c r="S197" s="58">
        <v>8163176000</v>
      </c>
      <c r="T197" s="58">
        <v>0</v>
      </c>
      <c r="U197" s="123">
        <f t="shared" ref="U197:W197" si="188">U195+U186+U176</f>
        <v>466960605</v>
      </c>
      <c r="V197" s="123">
        <f t="shared" si="188"/>
        <v>1612929772</v>
      </c>
      <c r="W197" s="123">
        <f t="shared" si="188"/>
        <v>181088835</v>
      </c>
      <c r="X197" s="123">
        <f t="shared" ref="X197:Z197" si="189">X195+X186+X176</f>
        <v>2260979212</v>
      </c>
      <c r="Y197" s="123">
        <f t="shared" si="189"/>
        <v>3185777117</v>
      </c>
      <c r="Z197" s="123">
        <f t="shared" si="189"/>
        <v>8033765994</v>
      </c>
      <c r="AA197" s="99"/>
      <c r="AB197" s="99"/>
      <c r="AC197" s="273"/>
      <c r="AE197" s="23"/>
      <c r="AF197" s="24"/>
      <c r="AG197" s="23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</row>
    <row r="198" spans="1:43" s="93" customFormat="1" ht="7.5" customHeight="1">
      <c r="D198" s="94"/>
      <c r="G198" s="95"/>
      <c r="I198" s="95"/>
      <c r="K198" s="96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C198" s="272"/>
      <c r="AE198" s="85"/>
      <c r="AF198" s="81"/>
      <c r="AG198" s="85"/>
    </row>
    <row r="199" spans="1:43" ht="18" customHeight="1">
      <c r="A199" s="73"/>
      <c r="B199" s="75"/>
      <c r="C199" s="73"/>
      <c r="D199" s="73"/>
      <c r="E199" s="73"/>
      <c r="F199" s="73"/>
      <c r="G199" s="130"/>
      <c r="H199" s="73"/>
      <c r="I199" s="310"/>
      <c r="J199" s="75"/>
      <c r="K199" s="276" t="s">
        <v>224</v>
      </c>
      <c r="L199" s="13"/>
      <c r="M199" s="73"/>
      <c r="N199" s="13"/>
      <c r="O199" s="73"/>
      <c r="P199" s="73"/>
      <c r="Q199" s="74"/>
      <c r="R199" s="13"/>
      <c r="S199" s="13"/>
      <c r="T199" s="13"/>
      <c r="U199" s="285"/>
      <c r="V199" s="285"/>
      <c r="W199" s="285"/>
      <c r="X199" s="285"/>
      <c r="Y199" s="285"/>
      <c r="Z199" s="130"/>
      <c r="AA199" s="130"/>
      <c r="AB199" s="73"/>
      <c r="AC199" s="73"/>
      <c r="AE199" s="23"/>
      <c r="AF199" s="24"/>
      <c r="AG199" s="23"/>
    </row>
    <row r="200" spans="1:43">
      <c r="A200" s="93"/>
      <c r="C200" s="93"/>
      <c r="D200" s="94"/>
      <c r="E200" s="93"/>
      <c r="F200" s="93"/>
      <c r="G200" s="95"/>
      <c r="H200" s="93"/>
      <c r="I200" s="95"/>
      <c r="K200" s="16" t="s">
        <v>48</v>
      </c>
      <c r="M200" s="93"/>
      <c r="O200" s="93"/>
      <c r="P200" s="93"/>
      <c r="U200" s="134"/>
      <c r="V200" s="134"/>
      <c r="W200" s="134"/>
      <c r="X200" s="134"/>
      <c r="Y200" s="134"/>
      <c r="Z200" s="93"/>
      <c r="AA200" s="93"/>
      <c r="AB200" s="93"/>
      <c r="AC200" s="272"/>
      <c r="AD200" t="s">
        <v>31</v>
      </c>
      <c r="AE200" s="23"/>
      <c r="AF200" s="24"/>
      <c r="AG200" s="23"/>
    </row>
    <row r="201" spans="1:43" ht="15" customHeight="1">
      <c r="A201" s="17">
        <v>31</v>
      </c>
      <c r="B201" s="106">
        <v>0</v>
      </c>
      <c r="C201" s="17" t="s">
        <v>49</v>
      </c>
      <c r="D201" s="18" t="s">
        <v>24</v>
      </c>
      <c r="E201" s="17" t="s">
        <v>185</v>
      </c>
      <c r="F201" s="17" t="s">
        <v>225</v>
      </c>
      <c r="G201" s="18" t="s">
        <v>121</v>
      </c>
      <c r="H201" s="18" t="s">
        <v>27</v>
      </c>
      <c r="I201" s="18">
        <v>20086686</v>
      </c>
      <c r="J201" s="124" t="str">
        <f t="shared" ref="J201:J202" si="190">CONCATENATE(I201,"-",H201)</f>
        <v>20086686-EJECUCION</v>
      </c>
      <c r="K201" s="18" t="s">
        <v>226</v>
      </c>
      <c r="L201" s="107">
        <v>115742000</v>
      </c>
      <c r="M201" s="19">
        <v>115742000</v>
      </c>
      <c r="N201" s="107">
        <v>0</v>
      </c>
      <c r="O201" s="19">
        <v>0</v>
      </c>
      <c r="P201" s="19">
        <v>115742000</v>
      </c>
      <c r="Q201" s="19">
        <v>0</v>
      </c>
      <c r="R201" s="108">
        <v>115742000</v>
      </c>
      <c r="S201" s="20">
        <v>0</v>
      </c>
      <c r="T201" s="21">
        <v>0</v>
      </c>
      <c r="U201" s="284">
        <v>0</v>
      </c>
      <c r="V201" s="284">
        <v>0</v>
      </c>
      <c r="W201" s="284">
        <v>0</v>
      </c>
      <c r="X201" s="284">
        <f t="shared" ref="X201:X202" si="191">U201+V201+W201</f>
        <v>0</v>
      </c>
      <c r="Y201" s="284">
        <f t="shared" ref="Y201:Y202" si="192">P201-X201</f>
        <v>115742000</v>
      </c>
      <c r="Z201" s="284">
        <f t="shared" ref="Z201:Z202" si="193">M201-(O201+P201)</f>
        <v>0</v>
      </c>
      <c r="AA201" s="17" t="s">
        <v>135</v>
      </c>
      <c r="AB201" s="17" t="s">
        <v>702</v>
      </c>
      <c r="AC201" s="88" t="s">
        <v>30</v>
      </c>
      <c r="AD201" s="22" t="s">
        <v>78</v>
      </c>
      <c r="AE201" s="23"/>
      <c r="AF201" s="47">
        <v>42580</v>
      </c>
      <c r="AG201" s="23"/>
    </row>
    <row r="202" spans="1:43" ht="15" customHeight="1">
      <c r="A202" s="17">
        <v>31</v>
      </c>
      <c r="B202" s="106">
        <v>2</v>
      </c>
      <c r="C202" s="17" t="s">
        <v>49</v>
      </c>
      <c r="D202" s="18" t="s">
        <v>90</v>
      </c>
      <c r="E202" s="17" t="s">
        <v>185</v>
      </c>
      <c r="F202" s="17" t="s">
        <v>225</v>
      </c>
      <c r="G202" s="18" t="s">
        <v>227</v>
      </c>
      <c r="H202" s="18" t="s">
        <v>27</v>
      </c>
      <c r="I202" s="18">
        <v>30087299</v>
      </c>
      <c r="J202" s="124" t="str">
        <f t="shared" si="190"/>
        <v>30087299-EJECUCION</v>
      </c>
      <c r="K202" s="128" t="s">
        <v>228</v>
      </c>
      <c r="L202" s="107">
        <v>1111665788</v>
      </c>
      <c r="M202" s="138">
        <v>1111665788</v>
      </c>
      <c r="N202" s="107">
        <v>0</v>
      </c>
      <c r="O202" s="138">
        <v>0</v>
      </c>
      <c r="P202" s="138">
        <v>500000000</v>
      </c>
      <c r="Q202" s="19">
        <v>611665788</v>
      </c>
      <c r="R202" s="108">
        <v>500000000</v>
      </c>
      <c r="S202" s="20">
        <v>611665788</v>
      </c>
      <c r="T202" s="21">
        <v>0</v>
      </c>
      <c r="U202" s="284">
        <v>0</v>
      </c>
      <c r="V202" s="284">
        <v>0</v>
      </c>
      <c r="W202" s="284">
        <v>0</v>
      </c>
      <c r="X202" s="284">
        <f t="shared" si="191"/>
        <v>0</v>
      </c>
      <c r="Y202" s="284">
        <f t="shared" si="192"/>
        <v>500000000</v>
      </c>
      <c r="Z202" s="284">
        <f t="shared" si="193"/>
        <v>611665788</v>
      </c>
      <c r="AA202" s="17" t="s">
        <v>51</v>
      </c>
      <c r="AB202" s="17" t="s">
        <v>702</v>
      </c>
      <c r="AC202" s="88" t="s">
        <v>30</v>
      </c>
      <c r="AD202" s="22" t="s">
        <v>31</v>
      </c>
      <c r="AE202" s="23" t="s">
        <v>30</v>
      </c>
      <c r="AF202" s="24" t="s">
        <v>113</v>
      </c>
      <c r="AG202" s="23" t="s">
        <v>45</v>
      </c>
    </row>
    <row r="203" spans="1:43">
      <c r="A203" s="93"/>
      <c r="C203" s="93"/>
      <c r="D203" s="94"/>
      <c r="E203" s="93"/>
      <c r="F203" s="93"/>
      <c r="G203" s="95"/>
      <c r="H203" s="93"/>
      <c r="I203" s="95"/>
      <c r="K203" s="122" t="s">
        <v>52</v>
      </c>
      <c r="L203" s="25">
        <f>SUBTOTAL(9,L201:L202)</f>
        <v>1227407788</v>
      </c>
      <c r="M203" s="123">
        <f>SUBTOTAL(9,M201:M202)</f>
        <v>1227407788</v>
      </c>
      <c r="N203" s="25">
        <v>0</v>
      </c>
      <c r="O203" s="123">
        <f t="shared" ref="O203:P203" si="194">SUBTOTAL(9,O201:O202)</f>
        <v>0</v>
      </c>
      <c r="P203" s="123">
        <f t="shared" si="194"/>
        <v>615742000</v>
      </c>
      <c r="Q203" s="121">
        <v>611665788</v>
      </c>
      <c r="R203" s="25">
        <v>615742000</v>
      </c>
      <c r="S203" s="25">
        <v>611665788</v>
      </c>
      <c r="T203" s="25">
        <v>0</v>
      </c>
      <c r="U203" s="123">
        <f t="shared" ref="U203:W203" si="195">SUBTOTAL(9,U201:U202)</f>
        <v>0</v>
      </c>
      <c r="V203" s="123">
        <f t="shared" si="195"/>
        <v>0</v>
      </c>
      <c r="W203" s="123">
        <f t="shared" si="195"/>
        <v>0</v>
      </c>
      <c r="X203" s="123">
        <f t="shared" ref="X203:Z203" si="196">SUBTOTAL(9,X201:X202)</f>
        <v>0</v>
      </c>
      <c r="Y203" s="123">
        <f t="shared" si="196"/>
        <v>615742000</v>
      </c>
      <c r="Z203" s="123">
        <f t="shared" si="196"/>
        <v>611665788</v>
      </c>
      <c r="AA203" s="99"/>
      <c r="AB203" s="99"/>
      <c r="AC203" s="273"/>
      <c r="AE203" s="23"/>
      <c r="AF203" s="24"/>
      <c r="AG203" s="23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</row>
    <row r="204" spans="1:43" ht="12" customHeight="1">
      <c r="A204" s="93"/>
      <c r="C204" s="93"/>
      <c r="D204" s="94"/>
      <c r="E204" s="93"/>
      <c r="F204" s="93"/>
      <c r="G204" s="95"/>
      <c r="H204" s="93"/>
      <c r="I204" s="95"/>
      <c r="K204" s="278"/>
      <c r="M204" s="93"/>
      <c r="O204" s="93"/>
      <c r="P204" s="93"/>
      <c r="U204" s="134"/>
      <c r="V204" s="134"/>
      <c r="W204" s="134"/>
      <c r="X204" s="134"/>
      <c r="Y204" s="134"/>
      <c r="Z204" s="93"/>
      <c r="AA204" s="93"/>
      <c r="AB204" s="93"/>
      <c r="AC204" s="272"/>
      <c r="AE204" s="23"/>
      <c r="AF204" s="24"/>
      <c r="AG204" s="23"/>
    </row>
    <row r="205" spans="1:43">
      <c r="A205" s="93"/>
      <c r="C205" s="93"/>
      <c r="D205" s="94"/>
      <c r="E205" s="93"/>
      <c r="F205" s="93"/>
      <c r="G205" s="95"/>
      <c r="H205" s="93"/>
      <c r="I205" s="95"/>
      <c r="K205" s="16" t="s">
        <v>53</v>
      </c>
      <c r="M205" s="93"/>
      <c r="O205" s="93"/>
      <c r="P205" s="93"/>
      <c r="U205" s="134"/>
      <c r="V205" s="134"/>
      <c r="W205" s="134"/>
      <c r="X205" s="134"/>
      <c r="Y205" s="134"/>
      <c r="Z205" s="93"/>
      <c r="AA205" s="93"/>
      <c r="AB205" s="93"/>
      <c r="AC205" s="272"/>
      <c r="AE205" s="23"/>
      <c r="AF205" s="24"/>
      <c r="AG205" s="23"/>
    </row>
    <row r="206" spans="1:43" ht="15" customHeight="1">
      <c r="A206" s="17">
        <v>31</v>
      </c>
      <c r="B206" s="106">
        <v>4</v>
      </c>
      <c r="C206" s="17" t="s">
        <v>54</v>
      </c>
      <c r="D206" s="18" t="s">
        <v>38</v>
      </c>
      <c r="E206" s="17" t="s">
        <v>185</v>
      </c>
      <c r="F206" s="17" t="s">
        <v>225</v>
      </c>
      <c r="G206" s="18" t="s">
        <v>227</v>
      </c>
      <c r="H206" s="18" t="s">
        <v>27</v>
      </c>
      <c r="I206" s="18">
        <v>30115349</v>
      </c>
      <c r="J206" s="124" t="str">
        <f t="shared" ref="J206:J208" si="197">CONCATENATE(I206,"-",H206)</f>
        <v>30115349-EJECUCION</v>
      </c>
      <c r="K206" s="18" t="s">
        <v>229</v>
      </c>
      <c r="L206" s="107">
        <v>568832253</v>
      </c>
      <c r="M206" s="19">
        <v>568832253</v>
      </c>
      <c r="N206" s="107">
        <v>0</v>
      </c>
      <c r="O206" s="19">
        <v>0</v>
      </c>
      <c r="P206" s="19">
        <v>200000000</v>
      </c>
      <c r="Q206" s="19">
        <v>368832253</v>
      </c>
      <c r="R206" s="108">
        <v>200000000</v>
      </c>
      <c r="S206" s="20">
        <v>368832253</v>
      </c>
      <c r="T206" s="21">
        <v>0</v>
      </c>
      <c r="U206" s="284">
        <v>0</v>
      </c>
      <c r="V206" s="284">
        <v>0</v>
      </c>
      <c r="W206" s="284">
        <v>0</v>
      </c>
      <c r="X206" s="284">
        <f t="shared" ref="X206:X208" si="198">U206+V206+W206</f>
        <v>0</v>
      </c>
      <c r="Y206" s="284">
        <f t="shared" ref="Y206:Y208" si="199">P206-X206</f>
        <v>200000000</v>
      </c>
      <c r="Z206" s="284">
        <f t="shared" ref="Z206:Z208" si="200">M206-(O206+P206)</f>
        <v>368832253</v>
      </c>
      <c r="AA206" s="17" t="s">
        <v>51</v>
      </c>
      <c r="AB206" s="17" t="s">
        <v>701</v>
      </c>
      <c r="AC206" s="88" t="s">
        <v>64</v>
      </c>
      <c r="AD206" s="22" t="s">
        <v>31</v>
      </c>
      <c r="AE206" s="23"/>
      <c r="AF206" s="24"/>
      <c r="AG206" s="23" t="s">
        <v>45</v>
      </c>
    </row>
    <row r="207" spans="1:43" ht="15" customHeight="1">
      <c r="A207" s="17">
        <v>31</v>
      </c>
      <c r="B207" s="106"/>
      <c r="C207" s="17" t="s">
        <v>54</v>
      </c>
      <c r="D207" s="18" t="s">
        <v>81</v>
      </c>
      <c r="E207" s="17" t="s">
        <v>185</v>
      </c>
      <c r="F207" s="17" t="s">
        <v>225</v>
      </c>
      <c r="G207" s="18" t="s">
        <v>227</v>
      </c>
      <c r="H207" s="18" t="s">
        <v>27</v>
      </c>
      <c r="I207" s="18">
        <v>30339483</v>
      </c>
      <c r="J207" s="124" t="str">
        <f t="shared" si="197"/>
        <v>30339483-EJECUCION</v>
      </c>
      <c r="K207" s="18" t="s">
        <v>230</v>
      </c>
      <c r="L207" s="107">
        <v>1035560000</v>
      </c>
      <c r="M207" s="19">
        <v>1035560000</v>
      </c>
      <c r="N207" s="107">
        <v>0</v>
      </c>
      <c r="O207" s="19">
        <v>0</v>
      </c>
      <c r="P207" s="19">
        <v>0</v>
      </c>
      <c r="Q207" s="19">
        <v>1035560000</v>
      </c>
      <c r="R207" s="108">
        <v>0</v>
      </c>
      <c r="S207" s="20">
        <v>1035560000</v>
      </c>
      <c r="T207" s="21"/>
      <c r="U207" s="284">
        <v>0</v>
      </c>
      <c r="V207" s="284">
        <v>0</v>
      </c>
      <c r="W207" s="284">
        <v>0</v>
      </c>
      <c r="X207" s="284">
        <f t="shared" si="198"/>
        <v>0</v>
      </c>
      <c r="Y207" s="284">
        <f t="shared" si="199"/>
        <v>0</v>
      </c>
      <c r="Z207" s="284">
        <f t="shared" si="200"/>
        <v>1035560000</v>
      </c>
      <c r="AA207" s="17" t="s">
        <v>51</v>
      </c>
      <c r="AB207" s="17" t="s">
        <v>702</v>
      </c>
      <c r="AC207" s="88" t="s">
        <v>57</v>
      </c>
      <c r="AD207" s="22"/>
      <c r="AE207" s="23"/>
      <c r="AF207" s="24"/>
      <c r="AG207" s="23"/>
    </row>
    <row r="208" spans="1:43" ht="15" customHeight="1">
      <c r="A208" s="17">
        <v>31</v>
      </c>
      <c r="B208" s="112">
        <v>5</v>
      </c>
      <c r="C208" s="17" t="s">
        <v>54</v>
      </c>
      <c r="D208" s="18" t="s">
        <v>69</v>
      </c>
      <c r="E208" s="17" t="s">
        <v>185</v>
      </c>
      <c r="F208" s="17" t="s">
        <v>225</v>
      </c>
      <c r="G208" s="18" t="s">
        <v>227</v>
      </c>
      <c r="H208" s="18" t="s">
        <v>27</v>
      </c>
      <c r="I208" s="18">
        <v>30427273</v>
      </c>
      <c r="J208" s="124" t="str">
        <f t="shared" si="197"/>
        <v>30427273-EJECUCION</v>
      </c>
      <c r="K208" s="128" t="s">
        <v>231</v>
      </c>
      <c r="L208" s="107">
        <v>750000000</v>
      </c>
      <c r="M208" s="138">
        <v>750000000</v>
      </c>
      <c r="N208" s="107">
        <v>0</v>
      </c>
      <c r="O208" s="138">
        <v>0</v>
      </c>
      <c r="P208" s="138">
        <v>100000000</v>
      </c>
      <c r="Q208" s="19">
        <v>650000000</v>
      </c>
      <c r="R208" s="108">
        <v>100000000</v>
      </c>
      <c r="S208" s="20">
        <v>650000000</v>
      </c>
      <c r="T208" s="41">
        <v>0</v>
      </c>
      <c r="U208" s="284">
        <v>0</v>
      </c>
      <c r="V208" s="284">
        <v>0</v>
      </c>
      <c r="W208" s="284">
        <v>0</v>
      </c>
      <c r="X208" s="284">
        <f t="shared" si="198"/>
        <v>0</v>
      </c>
      <c r="Y208" s="284">
        <f t="shared" si="199"/>
        <v>100000000</v>
      </c>
      <c r="Z208" s="284">
        <f t="shared" si="200"/>
        <v>650000000</v>
      </c>
      <c r="AA208" s="17" t="s">
        <v>51</v>
      </c>
      <c r="AB208" s="17" t="s">
        <v>702</v>
      </c>
      <c r="AC208" s="88" t="s">
        <v>57</v>
      </c>
      <c r="AD208" s="42" t="s">
        <v>31</v>
      </c>
      <c r="AE208" s="43"/>
      <c r="AF208" s="46"/>
      <c r="AG208" s="43"/>
    </row>
    <row r="209" spans="1:43">
      <c r="A209" s="93"/>
      <c r="C209" s="93"/>
      <c r="D209" s="94"/>
      <c r="E209" s="93"/>
      <c r="F209" s="93"/>
      <c r="G209" s="95"/>
      <c r="H209" s="93"/>
      <c r="I209" s="95"/>
      <c r="K209" s="122" t="s">
        <v>66</v>
      </c>
      <c r="L209" s="25">
        <f>SUBTOTAL(9,L206:L208)</f>
        <v>2354392253</v>
      </c>
      <c r="M209" s="123">
        <f>SUBTOTAL(9,M206:M208)</f>
        <v>2354392253</v>
      </c>
      <c r="N209" s="25">
        <v>0</v>
      </c>
      <c r="O209" s="123">
        <f t="shared" ref="O209:P209" si="201">SUBTOTAL(9,O206:O208)</f>
        <v>0</v>
      </c>
      <c r="P209" s="123">
        <f t="shared" si="201"/>
        <v>300000000</v>
      </c>
      <c r="Q209" s="121">
        <v>2054392253</v>
      </c>
      <c r="R209" s="25">
        <v>300000000</v>
      </c>
      <c r="S209" s="25">
        <v>2054392253</v>
      </c>
      <c r="T209" s="25">
        <v>0</v>
      </c>
      <c r="U209" s="123">
        <f t="shared" ref="U209:W209" si="202">SUBTOTAL(9,U206:U208)</f>
        <v>0</v>
      </c>
      <c r="V209" s="123">
        <f t="shared" si="202"/>
        <v>0</v>
      </c>
      <c r="W209" s="123">
        <f t="shared" si="202"/>
        <v>0</v>
      </c>
      <c r="X209" s="123">
        <f t="shared" ref="X209:Z209" si="203">SUBTOTAL(9,X206:X208)</f>
        <v>0</v>
      </c>
      <c r="Y209" s="123">
        <f t="shared" si="203"/>
        <v>300000000</v>
      </c>
      <c r="Z209" s="123">
        <f t="shared" si="203"/>
        <v>2054392253</v>
      </c>
      <c r="AA209" s="99"/>
      <c r="AB209" s="99"/>
      <c r="AC209" s="273"/>
      <c r="AE209" s="23"/>
      <c r="AF209" s="24"/>
      <c r="AG209" s="23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</row>
    <row r="210" spans="1:43" ht="12" customHeight="1">
      <c r="A210" s="93"/>
      <c r="C210" s="93"/>
      <c r="D210" s="94"/>
      <c r="E210" s="93"/>
      <c r="F210" s="93"/>
      <c r="G210" s="95"/>
      <c r="H210" s="93"/>
      <c r="I210" s="95"/>
      <c r="K210" s="278"/>
      <c r="M210" s="93"/>
      <c r="O210" s="93"/>
      <c r="P210" s="93"/>
      <c r="U210" s="134"/>
      <c r="V210" s="134"/>
      <c r="W210" s="134"/>
      <c r="X210" s="134"/>
      <c r="Y210" s="134"/>
      <c r="Z210" s="93"/>
      <c r="AA210" s="93"/>
      <c r="AB210" s="93"/>
      <c r="AC210" s="272"/>
      <c r="AE210" s="23"/>
      <c r="AF210" s="24"/>
      <c r="AG210" s="23"/>
    </row>
    <row r="211" spans="1:43" ht="18">
      <c r="A211" s="93"/>
      <c r="C211" s="93"/>
      <c r="D211" s="94"/>
      <c r="E211" s="93"/>
      <c r="F211" s="93"/>
      <c r="G211" s="95"/>
      <c r="H211" s="93"/>
      <c r="I211" s="95"/>
      <c r="K211" s="277" t="s">
        <v>232</v>
      </c>
      <c r="L211" s="58">
        <f>L209+L203</f>
        <v>3581800041</v>
      </c>
      <c r="M211" s="123">
        <f>M209+M203</f>
        <v>3581800041</v>
      </c>
      <c r="N211" s="58">
        <v>0</v>
      </c>
      <c r="O211" s="123">
        <f t="shared" ref="O211:P211" si="204">O209+O203</f>
        <v>0</v>
      </c>
      <c r="P211" s="123">
        <f t="shared" si="204"/>
        <v>915742000</v>
      </c>
      <c r="Q211" s="123">
        <v>2666058041</v>
      </c>
      <c r="R211" s="58">
        <v>915742000</v>
      </c>
      <c r="S211" s="58">
        <v>2666058041</v>
      </c>
      <c r="T211" s="58">
        <v>0</v>
      </c>
      <c r="U211" s="123">
        <f t="shared" ref="U211:W211" si="205">U209+U203</f>
        <v>0</v>
      </c>
      <c r="V211" s="123">
        <f t="shared" si="205"/>
        <v>0</v>
      </c>
      <c r="W211" s="123">
        <f t="shared" si="205"/>
        <v>0</v>
      </c>
      <c r="X211" s="123">
        <f t="shared" ref="X211:Z211" si="206">X209+X203</f>
        <v>0</v>
      </c>
      <c r="Y211" s="123">
        <f t="shared" si="206"/>
        <v>915742000</v>
      </c>
      <c r="Z211" s="123">
        <f t="shared" si="206"/>
        <v>2666058041</v>
      </c>
      <c r="AA211" s="99"/>
      <c r="AB211" s="99"/>
      <c r="AC211" s="273"/>
      <c r="AE211" s="23"/>
      <c r="AF211" s="24"/>
      <c r="AG211" s="23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</row>
    <row r="212" spans="1:43" s="93" customFormat="1" ht="12" customHeight="1">
      <c r="D212" s="94"/>
      <c r="G212" s="95"/>
      <c r="I212" s="95"/>
      <c r="K212" s="96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C212" s="272"/>
      <c r="AE212" s="85"/>
      <c r="AF212" s="81"/>
      <c r="AG212" s="85"/>
    </row>
    <row r="213" spans="1:43" ht="18" customHeight="1">
      <c r="A213" s="73"/>
      <c r="B213" s="75"/>
      <c r="C213" s="73"/>
      <c r="D213" s="73"/>
      <c r="E213" s="73"/>
      <c r="F213" s="73"/>
      <c r="G213" s="130"/>
      <c r="H213" s="73"/>
      <c r="I213" s="310"/>
      <c r="J213" s="75"/>
      <c r="K213" s="276" t="s">
        <v>233</v>
      </c>
      <c r="L213" s="13"/>
      <c r="M213" s="73"/>
      <c r="N213" s="13"/>
      <c r="O213" s="73"/>
      <c r="P213" s="73"/>
      <c r="Q213" s="74"/>
      <c r="R213" s="13"/>
      <c r="S213" s="13"/>
      <c r="T213" s="13"/>
      <c r="U213" s="285"/>
      <c r="V213" s="285"/>
      <c r="W213" s="285"/>
      <c r="X213" s="285"/>
      <c r="Y213" s="285"/>
      <c r="Z213" s="130"/>
      <c r="AA213" s="130"/>
      <c r="AB213" s="73"/>
      <c r="AC213" s="73"/>
      <c r="AE213" s="23"/>
      <c r="AF213" s="24"/>
      <c r="AG213" s="23"/>
    </row>
    <row r="214" spans="1:43">
      <c r="A214" s="93"/>
      <c r="C214" s="93"/>
      <c r="D214" s="94"/>
      <c r="E214" s="93"/>
      <c r="F214" s="93"/>
      <c r="G214" s="95"/>
      <c r="H214" s="93"/>
      <c r="I214" s="95"/>
      <c r="K214" s="16" t="s">
        <v>22</v>
      </c>
      <c r="M214" s="93"/>
      <c r="O214" s="93"/>
      <c r="P214" s="93"/>
      <c r="U214" s="134"/>
      <c r="V214" s="134"/>
      <c r="W214" s="134"/>
      <c r="X214" s="134"/>
      <c r="Y214" s="134"/>
      <c r="Z214" s="93"/>
      <c r="AA214" s="93"/>
      <c r="AB214" s="93"/>
      <c r="AC214" s="272"/>
      <c r="AE214" s="23"/>
      <c r="AF214" s="24"/>
      <c r="AG214" s="23"/>
    </row>
    <row r="215" spans="1:43" ht="15" customHeight="1">
      <c r="A215" s="17">
        <v>31</v>
      </c>
      <c r="B215" s="17">
        <v>0</v>
      </c>
      <c r="C215" s="17" t="s">
        <v>23</v>
      </c>
      <c r="D215" s="18" t="s">
        <v>38</v>
      </c>
      <c r="E215" s="17" t="s">
        <v>185</v>
      </c>
      <c r="F215" s="17" t="s">
        <v>234</v>
      </c>
      <c r="G215" s="18" t="s">
        <v>176</v>
      </c>
      <c r="H215" s="18" t="s">
        <v>27</v>
      </c>
      <c r="I215" s="18">
        <v>30342773</v>
      </c>
      <c r="J215" s="124" t="str">
        <f t="shared" ref="J215:J217" si="207">CONCATENATE(I215,"-",H215)</f>
        <v>30342773-EJECUCION</v>
      </c>
      <c r="K215" s="18" t="s">
        <v>235</v>
      </c>
      <c r="L215" s="19">
        <v>5648425000</v>
      </c>
      <c r="M215" s="19">
        <v>5648425000</v>
      </c>
      <c r="N215" s="19">
        <v>10000000</v>
      </c>
      <c r="O215" s="19">
        <v>8755977</v>
      </c>
      <c r="P215" s="19">
        <v>509056055</v>
      </c>
      <c r="Q215" s="19">
        <v>5130612968</v>
      </c>
      <c r="R215" s="20">
        <v>500000000</v>
      </c>
      <c r="S215" s="20">
        <v>5138425000</v>
      </c>
      <c r="T215" s="284">
        <v>0</v>
      </c>
      <c r="U215" s="284">
        <v>0</v>
      </c>
      <c r="V215" s="284">
        <v>0</v>
      </c>
      <c r="W215" s="284">
        <v>2701236</v>
      </c>
      <c r="X215" s="284">
        <f t="shared" ref="X215:X217" si="208">U215+V215+W215</f>
        <v>2701236</v>
      </c>
      <c r="Y215" s="284">
        <f t="shared" ref="Y215:Y217" si="209">P215-X215</f>
        <v>506354819</v>
      </c>
      <c r="Z215" s="284">
        <f t="shared" ref="Z215:Z217" si="210">M215-(O215+P215)</f>
        <v>5130612968</v>
      </c>
      <c r="AA215" s="17" t="s">
        <v>29</v>
      </c>
      <c r="AB215" s="17" t="s">
        <v>708</v>
      </c>
      <c r="AC215" s="88" t="s">
        <v>30</v>
      </c>
      <c r="AD215" s="22" t="s">
        <v>31</v>
      </c>
      <c r="AE215" s="23" t="s">
        <v>30</v>
      </c>
      <c r="AF215" s="24" t="s">
        <v>236</v>
      </c>
      <c r="AG215" s="23" t="s">
        <v>45</v>
      </c>
    </row>
    <row r="216" spans="1:43" ht="15" customHeight="1">
      <c r="A216" s="17">
        <v>31</v>
      </c>
      <c r="B216" s="17">
        <v>0</v>
      </c>
      <c r="C216" s="17" t="s">
        <v>23</v>
      </c>
      <c r="D216" s="18" t="s">
        <v>41</v>
      </c>
      <c r="E216" s="17" t="s">
        <v>185</v>
      </c>
      <c r="F216" s="17" t="s">
        <v>234</v>
      </c>
      <c r="G216" s="18" t="s">
        <v>237</v>
      </c>
      <c r="H216" s="18" t="s">
        <v>27</v>
      </c>
      <c r="I216" s="18">
        <v>30046830</v>
      </c>
      <c r="J216" s="124" t="str">
        <f t="shared" si="207"/>
        <v>30046830-EJECUCION</v>
      </c>
      <c r="K216" s="18" t="s">
        <v>238</v>
      </c>
      <c r="L216" s="19">
        <v>699562158</v>
      </c>
      <c r="M216" s="19">
        <v>691921158</v>
      </c>
      <c r="N216" s="19">
        <v>184776664</v>
      </c>
      <c r="O216" s="19">
        <v>177136661</v>
      </c>
      <c r="P216" s="19">
        <f>514784497-27936699</f>
        <v>486847798</v>
      </c>
      <c r="Q216" s="19">
        <v>0</v>
      </c>
      <c r="R216" s="20">
        <v>514785494</v>
      </c>
      <c r="S216" s="20">
        <v>0</v>
      </c>
      <c r="T216" s="284">
        <v>0</v>
      </c>
      <c r="U216" s="284">
        <v>109197501</v>
      </c>
      <c r="V216" s="284">
        <v>94512648</v>
      </c>
      <c r="W216" s="284">
        <v>91584240</v>
      </c>
      <c r="X216" s="284">
        <f t="shared" si="208"/>
        <v>295294389</v>
      </c>
      <c r="Y216" s="284">
        <f t="shared" si="209"/>
        <v>191553409</v>
      </c>
      <c r="Z216" s="284">
        <f t="shared" si="210"/>
        <v>27936699</v>
      </c>
      <c r="AA216" s="17" t="s">
        <v>29</v>
      </c>
      <c r="AB216" s="17" t="s">
        <v>702</v>
      </c>
      <c r="AC216" s="88" t="s">
        <v>30</v>
      </c>
      <c r="AD216" s="22" t="s">
        <v>31</v>
      </c>
      <c r="AE216" s="23" t="s">
        <v>30</v>
      </c>
      <c r="AF216" s="24" t="s">
        <v>189</v>
      </c>
      <c r="AG216" s="23" t="s">
        <v>45</v>
      </c>
    </row>
    <row r="217" spans="1:43" ht="15" customHeight="1">
      <c r="A217" s="17">
        <v>31</v>
      </c>
      <c r="B217" s="17"/>
      <c r="C217" s="17" t="s">
        <v>23</v>
      </c>
      <c r="D217" s="18" t="s">
        <v>33</v>
      </c>
      <c r="E217" s="17" t="s">
        <v>185</v>
      </c>
      <c r="F217" s="17" t="s">
        <v>234</v>
      </c>
      <c r="G217" s="18"/>
      <c r="H217" s="18" t="s">
        <v>27</v>
      </c>
      <c r="I217" s="18">
        <v>30047349</v>
      </c>
      <c r="J217" s="124" t="str">
        <f t="shared" si="207"/>
        <v>30047349-EJECUCION</v>
      </c>
      <c r="K217" s="18" t="s">
        <v>770</v>
      </c>
      <c r="L217" s="19"/>
      <c r="M217" s="19">
        <v>1901352852</v>
      </c>
      <c r="N217" s="19"/>
      <c r="O217" s="19">
        <v>1798669305</v>
      </c>
      <c r="P217" s="19">
        <f>V217</f>
        <v>10269922</v>
      </c>
      <c r="Q217" s="19"/>
      <c r="R217" s="20"/>
      <c r="S217" s="20"/>
      <c r="T217" s="284"/>
      <c r="U217" s="284">
        <v>0</v>
      </c>
      <c r="V217" s="284">
        <v>10269922</v>
      </c>
      <c r="W217" s="284">
        <v>0</v>
      </c>
      <c r="X217" s="284">
        <f t="shared" si="208"/>
        <v>10269922</v>
      </c>
      <c r="Y217" s="284">
        <f t="shared" si="209"/>
        <v>0</v>
      </c>
      <c r="Z217" s="284">
        <f t="shared" si="210"/>
        <v>92413625</v>
      </c>
      <c r="AA217" s="17" t="s">
        <v>29</v>
      </c>
      <c r="AB217" s="17" t="s">
        <v>702</v>
      </c>
      <c r="AC217" s="88" t="s">
        <v>30</v>
      </c>
      <c r="AD217" s="22"/>
      <c r="AE217" s="23"/>
      <c r="AF217" s="24"/>
      <c r="AG217" s="23"/>
    </row>
    <row r="218" spans="1:43">
      <c r="A218" s="93"/>
      <c r="C218" s="93"/>
      <c r="D218" s="94"/>
      <c r="E218" s="93"/>
      <c r="F218" s="93"/>
      <c r="G218" s="95"/>
      <c r="H218" s="93"/>
      <c r="I218" s="95"/>
      <c r="K218" s="298" t="s">
        <v>47</v>
      </c>
      <c r="L218" s="25">
        <f>SUBTOTAL(9,L215:L216)</f>
        <v>6347987158</v>
      </c>
      <c r="M218" s="121">
        <f>SUBTOTAL(9,M215:M217)</f>
        <v>8241699010</v>
      </c>
      <c r="N218" s="121">
        <f t="shared" ref="N218:Z218" si="211">SUBTOTAL(9,N215:N217)</f>
        <v>194776664</v>
      </c>
      <c r="O218" s="121">
        <f t="shared" si="211"/>
        <v>1984561943</v>
      </c>
      <c r="P218" s="121">
        <f t="shared" si="211"/>
        <v>1006173775</v>
      </c>
      <c r="Q218" s="121">
        <f t="shared" si="211"/>
        <v>5130612968</v>
      </c>
      <c r="R218" s="121">
        <f t="shared" si="211"/>
        <v>1014785494</v>
      </c>
      <c r="S218" s="121">
        <f t="shared" si="211"/>
        <v>5138425000</v>
      </c>
      <c r="T218" s="121">
        <f t="shared" si="211"/>
        <v>0</v>
      </c>
      <c r="U218" s="121">
        <f t="shared" si="211"/>
        <v>109197501</v>
      </c>
      <c r="V218" s="121">
        <f t="shared" si="211"/>
        <v>104782570</v>
      </c>
      <c r="W218" s="121">
        <f t="shared" si="211"/>
        <v>94285476</v>
      </c>
      <c r="X218" s="121">
        <f t="shared" si="211"/>
        <v>308265547</v>
      </c>
      <c r="Y218" s="121">
        <f t="shared" si="211"/>
        <v>697908228</v>
      </c>
      <c r="Z218" s="121">
        <f t="shared" si="211"/>
        <v>5250963292</v>
      </c>
      <c r="AA218" s="99"/>
      <c r="AB218" s="99"/>
      <c r="AC218" s="273"/>
      <c r="AE218" s="23"/>
      <c r="AF218" s="24"/>
      <c r="AG218" s="23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</row>
    <row r="219" spans="1:43" ht="12" customHeight="1">
      <c r="A219" s="93"/>
      <c r="C219" s="93"/>
      <c r="D219" s="94"/>
      <c r="E219" s="93"/>
      <c r="F219" s="93"/>
      <c r="G219" s="95"/>
      <c r="H219" s="93"/>
      <c r="I219" s="95"/>
      <c r="K219" s="278"/>
      <c r="M219" s="93"/>
      <c r="O219" s="93"/>
      <c r="P219" s="134"/>
      <c r="U219" s="134"/>
      <c r="V219" s="134"/>
      <c r="W219" s="134"/>
      <c r="X219" s="134"/>
      <c r="Y219" s="134"/>
      <c r="Z219" s="93"/>
      <c r="AA219" s="93"/>
      <c r="AB219" s="93"/>
      <c r="AC219" s="272"/>
      <c r="AE219" s="23"/>
      <c r="AF219" s="24"/>
      <c r="AG219" s="23"/>
    </row>
    <row r="220" spans="1:43">
      <c r="A220" s="93"/>
      <c r="C220" s="93"/>
      <c r="D220" s="94"/>
      <c r="E220" s="93"/>
      <c r="F220" s="93"/>
      <c r="G220" s="95"/>
      <c r="H220" s="93"/>
      <c r="I220" s="95"/>
      <c r="K220" s="16" t="s">
        <v>48</v>
      </c>
      <c r="M220" s="93"/>
      <c r="O220" s="93"/>
      <c r="P220" s="93"/>
      <c r="U220" s="134"/>
      <c r="V220" s="134"/>
      <c r="W220" s="134"/>
      <c r="X220" s="134"/>
      <c r="Y220" s="134"/>
      <c r="Z220" s="93"/>
      <c r="AA220" s="93"/>
      <c r="AB220" s="93"/>
      <c r="AC220" s="272"/>
      <c r="AE220" s="23"/>
      <c r="AF220" s="24"/>
      <c r="AG220" s="23"/>
    </row>
    <row r="221" spans="1:43" ht="15" customHeight="1">
      <c r="A221" s="17">
        <v>29</v>
      </c>
      <c r="B221" s="106">
        <v>9</v>
      </c>
      <c r="C221" s="17" t="s">
        <v>49</v>
      </c>
      <c r="D221" s="18" t="s">
        <v>90</v>
      </c>
      <c r="E221" s="17" t="s">
        <v>185</v>
      </c>
      <c r="F221" s="17" t="s">
        <v>234</v>
      </c>
      <c r="G221" s="18" t="s">
        <v>239</v>
      </c>
      <c r="H221" s="18" t="s">
        <v>27</v>
      </c>
      <c r="I221" s="18">
        <v>30188272</v>
      </c>
      <c r="J221" s="124" t="str">
        <f t="shared" ref="J221:J224" si="212">CONCATENATE(I221,"-",H221)</f>
        <v>30188272-EJECUCION</v>
      </c>
      <c r="K221" s="18" t="s">
        <v>242</v>
      </c>
      <c r="L221" s="107">
        <v>129544000</v>
      </c>
      <c r="M221" s="19">
        <v>129544000</v>
      </c>
      <c r="N221" s="107">
        <v>0</v>
      </c>
      <c r="O221" s="19">
        <v>0</v>
      </c>
      <c r="P221" s="19">
        <v>129544000</v>
      </c>
      <c r="Q221" s="19">
        <v>0</v>
      </c>
      <c r="R221" s="108">
        <v>129544000</v>
      </c>
      <c r="S221" s="20">
        <v>0</v>
      </c>
      <c r="T221" s="21">
        <v>0</v>
      </c>
      <c r="U221" s="284">
        <v>0</v>
      </c>
      <c r="V221" s="284">
        <v>0</v>
      </c>
      <c r="W221" s="284">
        <v>0</v>
      </c>
      <c r="X221" s="284">
        <f t="shared" ref="X221:X224" si="213">U221+V221+W221</f>
        <v>0</v>
      </c>
      <c r="Y221" s="284">
        <f t="shared" ref="Y221:Y224" si="214">P221-X221</f>
        <v>129544000</v>
      </c>
      <c r="Z221" s="284">
        <f t="shared" ref="Z221:Z224" si="215">M221-(O221+P221)</f>
        <v>0</v>
      </c>
      <c r="AA221" s="17" t="s">
        <v>51</v>
      </c>
      <c r="AB221" s="17" t="s">
        <v>702</v>
      </c>
      <c r="AC221" s="88" t="s">
        <v>40</v>
      </c>
      <c r="AD221" s="22" t="s">
        <v>31</v>
      </c>
      <c r="AE221" s="23"/>
      <c r="AF221" s="24">
        <v>2015</v>
      </c>
      <c r="AG221" s="23" t="s">
        <v>45</v>
      </c>
    </row>
    <row r="222" spans="1:43" ht="15" customHeight="1">
      <c r="A222" s="17">
        <v>31</v>
      </c>
      <c r="B222" s="106">
        <v>3</v>
      </c>
      <c r="C222" s="17" t="s">
        <v>49</v>
      </c>
      <c r="D222" s="18" t="s">
        <v>69</v>
      </c>
      <c r="E222" s="17" t="s">
        <v>185</v>
      </c>
      <c r="F222" s="17" t="s">
        <v>234</v>
      </c>
      <c r="G222" s="18" t="s">
        <v>239</v>
      </c>
      <c r="H222" s="18" t="s">
        <v>35</v>
      </c>
      <c r="I222" s="18">
        <v>30131517</v>
      </c>
      <c r="J222" s="124" t="str">
        <f t="shared" si="212"/>
        <v>30131517-DISEÑO</v>
      </c>
      <c r="K222" s="18" t="s">
        <v>240</v>
      </c>
      <c r="L222" s="107">
        <v>27000000</v>
      </c>
      <c r="M222" s="19">
        <v>27000000</v>
      </c>
      <c r="N222" s="107">
        <v>5400000</v>
      </c>
      <c r="O222" s="19">
        <v>0</v>
      </c>
      <c r="P222" s="19">
        <v>27000000</v>
      </c>
      <c r="Q222" s="19">
        <v>0</v>
      </c>
      <c r="R222" s="108">
        <v>21600000</v>
      </c>
      <c r="S222" s="20">
        <v>0</v>
      </c>
      <c r="T222" s="21">
        <v>0</v>
      </c>
      <c r="U222" s="284">
        <v>0</v>
      </c>
      <c r="V222" s="284">
        <v>0</v>
      </c>
      <c r="W222" s="284">
        <v>0</v>
      </c>
      <c r="X222" s="284">
        <f t="shared" si="213"/>
        <v>0</v>
      </c>
      <c r="Y222" s="284">
        <f t="shared" si="214"/>
        <v>27000000</v>
      </c>
      <c r="Z222" s="284">
        <f t="shared" si="215"/>
        <v>0</v>
      </c>
      <c r="AA222" s="17"/>
      <c r="AB222" s="17" t="s">
        <v>702</v>
      </c>
      <c r="AC222" s="88" t="s">
        <v>30</v>
      </c>
      <c r="AD222" s="22" t="s">
        <v>31</v>
      </c>
      <c r="AE222" s="23" t="s">
        <v>30</v>
      </c>
      <c r="AF222" s="24" t="s">
        <v>241</v>
      </c>
      <c r="AG222" s="23" t="s">
        <v>45</v>
      </c>
    </row>
    <row r="223" spans="1:43" ht="15" customHeight="1">
      <c r="A223" s="17">
        <v>29</v>
      </c>
      <c r="B223" s="106">
        <v>8</v>
      </c>
      <c r="C223" s="17" t="s">
        <v>49</v>
      </c>
      <c r="D223" s="18" t="s">
        <v>24</v>
      </c>
      <c r="E223" s="17" t="s">
        <v>185</v>
      </c>
      <c r="F223" s="17" t="s">
        <v>234</v>
      </c>
      <c r="G223" s="18" t="s">
        <v>239</v>
      </c>
      <c r="H223" s="18" t="s">
        <v>27</v>
      </c>
      <c r="I223" s="18">
        <v>30428722</v>
      </c>
      <c r="J223" s="124" t="str">
        <f t="shared" si="212"/>
        <v>30428722-EJECUCION</v>
      </c>
      <c r="K223" s="18" t="s">
        <v>243</v>
      </c>
      <c r="L223" s="107">
        <v>149920000</v>
      </c>
      <c r="M223" s="19">
        <v>149920000</v>
      </c>
      <c r="N223" s="107">
        <v>0</v>
      </c>
      <c r="O223" s="19">
        <v>0</v>
      </c>
      <c r="P223" s="19">
        <v>149920000</v>
      </c>
      <c r="Q223" s="19">
        <v>0</v>
      </c>
      <c r="R223" s="108">
        <v>149920000</v>
      </c>
      <c r="S223" s="20">
        <v>0</v>
      </c>
      <c r="T223" s="21">
        <v>0</v>
      </c>
      <c r="U223" s="284">
        <v>0</v>
      </c>
      <c r="V223" s="284">
        <v>0</v>
      </c>
      <c r="W223" s="284">
        <v>0</v>
      </c>
      <c r="X223" s="284">
        <f t="shared" si="213"/>
        <v>0</v>
      </c>
      <c r="Y223" s="284">
        <f t="shared" si="214"/>
        <v>149920000</v>
      </c>
      <c r="Z223" s="284">
        <f t="shared" si="215"/>
        <v>0</v>
      </c>
      <c r="AA223" s="17" t="s">
        <v>51</v>
      </c>
      <c r="AB223" s="17" t="s">
        <v>702</v>
      </c>
      <c r="AC223" s="88" t="s">
        <v>40</v>
      </c>
      <c r="AD223" s="22" t="s">
        <v>31</v>
      </c>
      <c r="AE223" s="23"/>
      <c r="AF223" s="48" t="s">
        <v>244</v>
      </c>
      <c r="AG223" s="23" t="s">
        <v>45</v>
      </c>
    </row>
    <row r="224" spans="1:43" ht="15" customHeight="1">
      <c r="A224" s="17">
        <v>29</v>
      </c>
      <c r="B224" s="106">
        <v>7</v>
      </c>
      <c r="C224" s="17" t="s">
        <v>49</v>
      </c>
      <c r="D224" s="18" t="s">
        <v>24</v>
      </c>
      <c r="E224" s="17" t="s">
        <v>185</v>
      </c>
      <c r="F224" s="17" t="s">
        <v>234</v>
      </c>
      <c r="G224" s="18" t="s">
        <v>239</v>
      </c>
      <c r="H224" s="18" t="s">
        <v>27</v>
      </c>
      <c r="I224" s="18">
        <v>30428679</v>
      </c>
      <c r="J224" s="124" t="str">
        <f t="shared" si="212"/>
        <v>30428679-EJECUCION</v>
      </c>
      <c r="K224" s="128" t="s">
        <v>245</v>
      </c>
      <c r="L224" s="107">
        <v>299578000</v>
      </c>
      <c r="M224" s="138">
        <v>299578000</v>
      </c>
      <c r="N224" s="107">
        <v>0</v>
      </c>
      <c r="O224" s="138">
        <v>0</v>
      </c>
      <c r="P224" s="138">
        <v>299578000</v>
      </c>
      <c r="Q224" s="19">
        <v>0</v>
      </c>
      <c r="R224" s="108">
        <v>299578000</v>
      </c>
      <c r="S224" s="20">
        <v>0</v>
      </c>
      <c r="T224" s="21">
        <v>0</v>
      </c>
      <c r="U224" s="284">
        <v>0</v>
      </c>
      <c r="V224" s="284">
        <v>0</v>
      </c>
      <c r="W224" s="284">
        <v>0</v>
      </c>
      <c r="X224" s="284">
        <f t="shared" si="213"/>
        <v>0</v>
      </c>
      <c r="Y224" s="284">
        <f t="shared" si="214"/>
        <v>299578000</v>
      </c>
      <c r="Z224" s="284">
        <f t="shared" si="215"/>
        <v>0</v>
      </c>
      <c r="AA224" s="17" t="s">
        <v>51</v>
      </c>
      <c r="AB224" s="17" t="s">
        <v>702</v>
      </c>
      <c r="AC224" s="88" t="s">
        <v>40</v>
      </c>
      <c r="AD224" s="22" t="s">
        <v>31</v>
      </c>
      <c r="AE224" s="23"/>
      <c r="AF224" s="48" t="s">
        <v>246</v>
      </c>
      <c r="AG224" s="23" t="s">
        <v>45</v>
      </c>
    </row>
    <row r="225" spans="1:43">
      <c r="A225" s="93"/>
      <c r="C225" s="93"/>
      <c r="D225" s="94"/>
      <c r="E225" s="93"/>
      <c r="F225" s="93"/>
      <c r="G225" s="95"/>
      <c r="H225" s="93"/>
      <c r="I225" s="95"/>
      <c r="K225" s="122" t="s">
        <v>52</v>
      </c>
      <c r="L225" s="25">
        <f>SUBTOTAL(9,L221:L224)</f>
        <v>606042000</v>
      </c>
      <c r="M225" s="123">
        <f>SUBTOTAL(9,M221:M224)</f>
        <v>606042000</v>
      </c>
      <c r="N225" s="25">
        <f t="shared" ref="N225:P225" si="216">SUBTOTAL(9,N221:N224)</f>
        <v>5400000</v>
      </c>
      <c r="O225" s="123">
        <f t="shared" si="216"/>
        <v>0</v>
      </c>
      <c r="P225" s="123">
        <f t="shared" si="216"/>
        <v>606042000</v>
      </c>
      <c r="Q225" s="121">
        <v>0</v>
      </c>
      <c r="R225" s="25">
        <v>579042000</v>
      </c>
      <c r="S225" s="25">
        <v>0</v>
      </c>
      <c r="T225" s="25">
        <v>0</v>
      </c>
      <c r="U225" s="123">
        <f t="shared" ref="U225:W225" si="217">SUBTOTAL(9,U221:U224)</f>
        <v>0</v>
      </c>
      <c r="V225" s="123">
        <f t="shared" si="217"/>
        <v>0</v>
      </c>
      <c r="W225" s="123">
        <f t="shared" si="217"/>
        <v>0</v>
      </c>
      <c r="X225" s="123">
        <f t="shared" ref="X225:Z225" si="218">SUBTOTAL(9,X221:X224)</f>
        <v>0</v>
      </c>
      <c r="Y225" s="123">
        <f t="shared" si="218"/>
        <v>606042000</v>
      </c>
      <c r="Z225" s="123">
        <f t="shared" si="218"/>
        <v>0</v>
      </c>
      <c r="AA225" s="99"/>
      <c r="AB225" s="99"/>
      <c r="AC225" s="273"/>
      <c r="AE225" s="23"/>
      <c r="AF225" s="24"/>
      <c r="AG225" s="23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</row>
    <row r="226" spans="1:43" ht="12" customHeight="1">
      <c r="A226" s="93"/>
      <c r="C226" s="93"/>
      <c r="D226" s="94"/>
      <c r="E226" s="93"/>
      <c r="F226" s="93"/>
      <c r="G226" s="95"/>
      <c r="H226" s="93"/>
      <c r="I226" s="95"/>
      <c r="K226" s="278"/>
      <c r="M226" s="93"/>
      <c r="O226" s="93"/>
      <c r="P226" s="93"/>
      <c r="U226" s="134"/>
      <c r="V226" s="134"/>
      <c r="W226" s="134"/>
      <c r="X226" s="134"/>
      <c r="Y226" s="134"/>
      <c r="Z226" s="93"/>
      <c r="AA226" s="93"/>
      <c r="AB226" s="93"/>
      <c r="AC226" s="272"/>
      <c r="AE226" s="23"/>
      <c r="AF226" s="24"/>
      <c r="AG226" s="23"/>
    </row>
    <row r="227" spans="1:43">
      <c r="A227" s="93"/>
      <c r="C227" s="93"/>
      <c r="D227" s="94"/>
      <c r="E227" s="93"/>
      <c r="F227" s="93"/>
      <c r="G227" s="95"/>
      <c r="H227" s="93"/>
      <c r="I227" s="95"/>
      <c r="K227" s="16" t="s">
        <v>53</v>
      </c>
      <c r="M227" s="93"/>
      <c r="O227" s="93"/>
      <c r="P227" s="93"/>
      <c r="U227" s="134"/>
      <c r="V227" s="134"/>
      <c r="W227" s="134"/>
      <c r="X227" s="134"/>
      <c r="Y227" s="134"/>
      <c r="Z227" s="93"/>
      <c r="AA227" s="93"/>
      <c r="AB227" s="93"/>
      <c r="AC227" s="272"/>
      <c r="AE227" s="23"/>
      <c r="AF227" s="24"/>
      <c r="AG227" s="23"/>
    </row>
    <row r="228" spans="1:43" ht="15" customHeight="1">
      <c r="A228" s="17">
        <v>31</v>
      </c>
      <c r="B228" s="106">
        <v>1</v>
      </c>
      <c r="C228" s="17" t="s">
        <v>54</v>
      </c>
      <c r="D228" s="18" t="s">
        <v>706</v>
      </c>
      <c r="E228" s="17" t="s">
        <v>185</v>
      </c>
      <c r="F228" s="17" t="s">
        <v>234</v>
      </c>
      <c r="G228" s="18" t="s">
        <v>239</v>
      </c>
      <c r="H228" s="18" t="s">
        <v>27</v>
      </c>
      <c r="I228" s="18">
        <v>30248522</v>
      </c>
      <c r="J228" s="124" t="str">
        <f t="shared" ref="J228:J229" si="219">CONCATENATE(I228,"-",H228)</f>
        <v>30248522-EJECUCION</v>
      </c>
      <c r="K228" s="18" t="s">
        <v>247</v>
      </c>
      <c r="L228" s="107">
        <v>1119427000</v>
      </c>
      <c r="M228" s="19">
        <v>1119427000</v>
      </c>
      <c r="N228" s="107">
        <v>0</v>
      </c>
      <c r="O228" s="19">
        <v>0</v>
      </c>
      <c r="P228" s="19">
        <v>100000000</v>
      </c>
      <c r="Q228" s="19">
        <v>1019427000</v>
      </c>
      <c r="R228" s="108">
        <v>100000000</v>
      </c>
      <c r="S228" s="20">
        <v>1019427000</v>
      </c>
      <c r="T228" s="21">
        <v>0</v>
      </c>
      <c r="U228" s="284">
        <v>0</v>
      </c>
      <c r="V228" s="284">
        <v>0</v>
      </c>
      <c r="W228" s="284">
        <v>0</v>
      </c>
      <c r="X228" s="284">
        <f t="shared" ref="X228:X229" si="220">U228+V228+W228</f>
        <v>0</v>
      </c>
      <c r="Y228" s="284">
        <f t="shared" ref="Y228:Y229" si="221">P228-X228</f>
        <v>100000000</v>
      </c>
      <c r="Z228" s="284">
        <f t="shared" ref="Z228:Z229" si="222">M228-(O228+P228)</f>
        <v>1019427000</v>
      </c>
      <c r="AA228" s="17" t="s">
        <v>51</v>
      </c>
      <c r="AB228" s="17" t="s">
        <v>702</v>
      </c>
      <c r="AC228" s="88" t="s">
        <v>64</v>
      </c>
      <c r="AD228" s="22" t="s">
        <v>31</v>
      </c>
      <c r="AE228" s="23" t="s">
        <v>64</v>
      </c>
      <c r="AF228" s="24" t="s">
        <v>248</v>
      </c>
      <c r="AG228" s="23" t="s">
        <v>45</v>
      </c>
    </row>
    <row r="229" spans="1:43" ht="15" customHeight="1">
      <c r="A229" s="17">
        <v>31</v>
      </c>
      <c r="B229" s="106">
        <v>2</v>
      </c>
      <c r="C229" s="17" t="s">
        <v>54</v>
      </c>
      <c r="D229" s="18" t="s">
        <v>69</v>
      </c>
      <c r="E229" s="17" t="s">
        <v>185</v>
      </c>
      <c r="F229" s="17" t="s">
        <v>234</v>
      </c>
      <c r="G229" s="18" t="s">
        <v>239</v>
      </c>
      <c r="H229" s="18" t="s">
        <v>27</v>
      </c>
      <c r="I229" s="18">
        <v>30116480</v>
      </c>
      <c r="J229" s="124" t="str">
        <f t="shared" si="219"/>
        <v>30116480-EJECUCION</v>
      </c>
      <c r="K229" s="128" t="s">
        <v>249</v>
      </c>
      <c r="L229" s="107">
        <v>167764000</v>
      </c>
      <c r="M229" s="138">
        <v>167764000</v>
      </c>
      <c r="N229" s="107">
        <v>0</v>
      </c>
      <c r="O229" s="138">
        <v>0</v>
      </c>
      <c r="P229" s="138">
        <v>100000000</v>
      </c>
      <c r="Q229" s="19">
        <v>67764000</v>
      </c>
      <c r="R229" s="108">
        <v>100000000</v>
      </c>
      <c r="S229" s="20">
        <v>67764000</v>
      </c>
      <c r="T229" s="21">
        <v>0</v>
      </c>
      <c r="U229" s="284">
        <v>0</v>
      </c>
      <c r="V229" s="284">
        <v>0</v>
      </c>
      <c r="W229" s="284">
        <v>0</v>
      </c>
      <c r="X229" s="284">
        <f t="shared" si="220"/>
        <v>0</v>
      </c>
      <c r="Y229" s="284">
        <f t="shared" si="221"/>
        <v>100000000</v>
      </c>
      <c r="Z229" s="284">
        <f t="shared" si="222"/>
        <v>67764000</v>
      </c>
      <c r="AA229" s="17" t="s">
        <v>51</v>
      </c>
      <c r="AB229" s="17" t="s">
        <v>702</v>
      </c>
      <c r="AC229" s="88" t="s">
        <v>64</v>
      </c>
      <c r="AD229" s="22" t="s">
        <v>31</v>
      </c>
      <c r="AE229" s="23" t="s">
        <v>64</v>
      </c>
      <c r="AF229" s="24" t="s">
        <v>250</v>
      </c>
      <c r="AG229" s="23" t="s">
        <v>45</v>
      </c>
    </row>
    <row r="230" spans="1:43">
      <c r="A230" s="93"/>
      <c r="C230" s="93"/>
      <c r="D230" s="94"/>
      <c r="E230" s="93"/>
      <c r="F230" s="93"/>
      <c r="G230" s="95"/>
      <c r="H230" s="93"/>
      <c r="I230" s="95"/>
      <c r="K230" s="122" t="s">
        <v>66</v>
      </c>
      <c r="L230" s="25">
        <f>SUBTOTAL(9,L228:L229)</f>
        <v>1287191000</v>
      </c>
      <c r="M230" s="123">
        <f>SUBTOTAL(9,M228:M229)</f>
        <v>1287191000</v>
      </c>
      <c r="N230" s="25">
        <v>0</v>
      </c>
      <c r="O230" s="123">
        <f t="shared" ref="O230:P230" si="223">SUBTOTAL(9,O228:O229)</f>
        <v>0</v>
      </c>
      <c r="P230" s="123">
        <f t="shared" si="223"/>
        <v>200000000</v>
      </c>
      <c r="Q230" s="121">
        <v>1087191000</v>
      </c>
      <c r="R230" s="25">
        <v>200000000</v>
      </c>
      <c r="S230" s="25">
        <v>1087191000</v>
      </c>
      <c r="T230" s="25">
        <v>0</v>
      </c>
      <c r="U230" s="123">
        <f t="shared" ref="U230:W230" si="224">SUBTOTAL(9,U228:U229)</f>
        <v>0</v>
      </c>
      <c r="V230" s="123">
        <f t="shared" si="224"/>
        <v>0</v>
      </c>
      <c r="W230" s="123">
        <f t="shared" si="224"/>
        <v>0</v>
      </c>
      <c r="X230" s="123">
        <f t="shared" ref="X230:Z230" si="225">SUBTOTAL(9,X228:X229)</f>
        <v>0</v>
      </c>
      <c r="Y230" s="123">
        <f t="shared" si="225"/>
        <v>200000000</v>
      </c>
      <c r="Z230" s="123">
        <f t="shared" si="225"/>
        <v>1087191000</v>
      </c>
      <c r="AA230" s="99"/>
      <c r="AB230" s="99"/>
      <c r="AC230" s="273"/>
      <c r="AE230" s="23"/>
      <c r="AF230" s="24"/>
      <c r="AG230" s="23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</row>
    <row r="231" spans="1:43" ht="12" customHeight="1">
      <c r="A231" s="93"/>
      <c r="C231" s="93"/>
      <c r="D231" s="94"/>
      <c r="E231" s="93"/>
      <c r="F231" s="93"/>
      <c r="G231" s="95"/>
      <c r="H231" s="93"/>
      <c r="I231" s="95"/>
      <c r="K231" s="278"/>
      <c r="M231" s="93"/>
      <c r="O231" s="93"/>
      <c r="P231" s="93"/>
      <c r="U231" s="134"/>
      <c r="V231" s="134"/>
      <c r="W231" s="134"/>
      <c r="X231" s="134"/>
      <c r="Y231" s="134"/>
      <c r="Z231" s="93"/>
      <c r="AA231" s="93"/>
      <c r="AB231" s="93"/>
      <c r="AC231" s="272"/>
      <c r="AE231" s="23"/>
      <c r="AF231" s="24"/>
      <c r="AG231" s="23"/>
    </row>
    <row r="232" spans="1:43" ht="18">
      <c r="A232" s="93"/>
      <c r="C232" s="93"/>
      <c r="D232" s="94"/>
      <c r="E232" s="93"/>
      <c r="F232" s="93"/>
      <c r="G232" s="95"/>
      <c r="H232" s="93"/>
      <c r="I232" s="95"/>
      <c r="K232" s="277" t="s">
        <v>251</v>
      </c>
      <c r="L232" s="58">
        <f>L230+L225+L218</f>
        <v>8241220158</v>
      </c>
      <c r="M232" s="123">
        <f>M230+M225+M218</f>
        <v>10134932010</v>
      </c>
      <c r="N232" s="58">
        <v>2120956968</v>
      </c>
      <c r="O232" s="123">
        <f t="shared" ref="O232:P232" si="226">O230+O225+O218</f>
        <v>1984561943</v>
      </c>
      <c r="P232" s="123">
        <f t="shared" si="226"/>
        <v>1812215775</v>
      </c>
      <c r="Q232" s="123">
        <v>6217803968</v>
      </c>
      <c r="R232" s="58">
        <v>1829882552</v>
      </c>
      <c r="S232" s="58">
        <v>6225616000</v>
      </c>
      <c r="T232" s="58">
        <v>0</v>
      </c>
      <c r="U232" s="123">
        <f t="shared" ref="U232:W232" si="227">U230+U225+U218</f>
        <v>109197501</v>
      </c>
      <c r="V232" s="123">
        <f t="shared" si="227"/>
        <v>104782570</v>
      </c>
      <c r="W232" s="123">
        <f t="shared" si="227"/>
        <v>94285476</v>
      </c>
      <c r="X232" s="123">
        <f t="shared" ref="X232:Z232" si="228">X230+X225+X218</f>
        <v>308265547</v>
      </c>
      <c r="Y232" s="123">
        <f t="shared" si="228"/>
        <v>1503950228</v>
      </c>
      <c r="Z232" s="123">
        <f t="shared" si="228"/>
        <v>6338154292</v>
      </c>
      <c r="AA232" s="99"/>
      <c r="AB232" s="99"/>
      <c r="AC232" s="273"/>
      <c r="AE232" s="23"/>
      <c r="AF232" s="24"/>
      <c r="AG232" s="23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</row>
    <row r="233" spans="1:43" s="93" customFormat="1" ht="12" customHeight="1">
      <c r="D233" s="94"/>
      <c r="G233" s="95"/>
      <c r="I233" s="95"/>
      <c r="K233" s="96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C233" s="272"/>
      <c r="AE233" s="85"/>
      <c r="AF233" s="81"/>
      <c r="AG233" s="85"/>
    </row>
    <row r="234" spans="1:43" ht="18" customHeight="1">
      <c r="A234" s="73"/>
      <c r="B234" s="75"/>
      <c r="C234" s="73"/>
      <c r="D234" s="73"/>
      <c r="E234" s="73"/>
      <c r="F234" s="73"/>
      <c r="G234" s="130"/>
      <c r="H234" s="73"/>
      <c r="I234" s="310"/>
      <c r="J234" s="75"/>
      <c r="K234" s="276" t="s">
        <v>252</v>
      </c>
      <c r="L234" s="13"/>
      <c r="M234" s="73"/>
      <c r="N234" s="13"/>
      <c r="O234" s="73"/>
      <c r="P234" s="73"/>
      <c r="Q234" s="74"/>
      <c r="R234" s="13"/>
      <c r="S234" s="13"/>
      <c r="T234" s="13"/>
      <c r="U234" s="285"/>
      <c r="V234" s="285"/>
      <c r="W234" s="285"/>
      <c r="X234" s="285"/>
      <c r="Y234" s="285"/>
      <c r="Z234" s="130"/>
      <c r="AA234" s="130"/>
      <c r="AB234" s="73"/>
      <c r="AC234" s="73"/>
      <c r="AE234" s="23"/>
      <c r="AF234" s="24"/>
      <c r="AG234" s="23"/>
    </row>
    <row r="235" spans="1:43">
      <c r="A235" s="93"/>
      <c r="C235" s="93"/>
      <c r="D235" s="94"/>
      <c r="E235" s="93"/>
      <c r="F235" s="93"/>
      <c r="G235" s="95"/>
      <c r="H235" s="93"/>
      <c r="I235" s="95"/>
      <c r="K235" s="16" t="s">
        <v>22</v>
      </c>
      <c r="M235" s="93"/>
      <c r="O235" s="93"/>
      <c r="P235" s="93"/>
      <c r="U235" s="134"/>
      <c r="V235" s="134"/>
      <c r="W235" s="134"/>
      <c r="X235" s="134"/>
      <c r="Y235" s="134"/>
      <c r="Z235" s="93"/>
      <c r="AA235" s="93"/>
      <c r="AB235" s="93"/>
      <c r="AC235" s="272"/>
      <c r="AE235" s="23"/>
      <c r="AF235" s="24"/>
      <c r="AG235" s="23"/>
    </row>
    <row r="236" spans="1:43" ht="15" customHeight="1">
      <c r="A236" s="17">
        <v>31</v>
      </c>
      <c r="B236" s="17">
        <v>0</v>
      </c>
      <c r="C236" s="17" t="s">
        <v>23</v>
      </c>
      <c r="D236" s="18" t="s">
        <v>69</v>
      </c>
      <c r="E236" s="17" t="s">
        <v>185</v>
      </c>
      <c r="F236" s="17" t="s">
        <v>253</v>
      </c>
      <c r="G236" s="18" t="s">
        <v>254</v>
      </c>
      <c r="H236" s="18" t="s">
        <v>27</v>
      </c>
      <c r="I236" s="18">
        <v>30212372</v>
      </c>
      <c r="J236" s="124" t="str">
        <f t="shared" ref="J236:J240" si="229">CONCATENATE(I236,"-",H236)</f>
        <v>30212372-EJECUCION</v>
      </c>
      <c r="K236" s="18" t="s">
        <v>255</v>
      </c>
      <c r="L236" s="107">
        <v>325498071</v>
      </c>
      <c r="M236" s="19">
        <v>297405618</v>
      </c>
      <c r="N236" s="19">
        <v>304536152</v>
      </c>
      <c r="O236" s="19">
        <v>234940852</v>
      </c>
      <c r="P236" s="19">
        <f>62464766-1940557</f>
        <v>60524209</v>
      </c>
      <c r="Q236" s="19">
        <v>0</v>
      </c>
      <c r="R236" s="20">
        <v>20961919</v>
      </c>
      <c r="S236" s="20">
        <v>0</v>
      </c>
      <c r="T236" s="21">
        <v>0</v>
      </c>
      <c r="U236" s="284">
        <v>0</v>
      </c>
      <c r="V236" s="284">
        <v>6194445</v>
      </c>
      <c r="W236" s="284">
        <v>20000000</v>
      </c>
      <c r="X236" s="284">
        <f t="shared" ref="X236:X240" si="230">U236+V236+W236</f>
        <v>26194445</v>
      </c>
      <c r="Y236" s="284">
        <f t="shared" ref="Y236:Y240" si="231">P236-X236</f>
        <v>34329764</v>
      </c>
      <c r="Z236" s="284">
        <f t="shared" ref="Z236:Z240" si="232">M236-(O236+P236)</f>
        <v>1940557</v>
      </c>
      <c r="AA236" s="17" t="s">
        <v>29</v>
      </c>
      <c r="AB236" s="17" t="s">
        <v>702</v>
      </c>
      <c r="AC236" s="88" t="s">
        <v>30</v>
      </c>
      <c r="AD236" s="22" t="s">
        <v>31</v>
      </c>
      <c r="AE236" s="23" t="s">
        <v>30</v>
      </c>
      <c r="AF236" s="24" t="s">
        <v>256</v>
      </c>
      <c r="AG236" s="23" t="s">
        <v>45</v>
      </c>
    </row>
    <row r="237" spans="1:43" ht="15" customHeight="1">
      <c r="A237" s="17">
        <v>31</v>
      </c>
      <c r="B237" s="17">
        <v>0</v>
      </c>
      <c r="C237" s="17" t="s">
        <v>23</v>
      </c>
      <c r="D237" s="18" t="s">
        <v>69</v>
      </c>
      <c r="E237" s="17" t="s">
        <v>185</v>
      </c>
      <c r="F237" s="17" t="s">
        <v>253</v>
      </c>
      <c r="G237" s="18" t="s">
        <v>254</v>
      </c>
      <c r="H237" s="18" t="s">
        <v>27</v>
      </c>
      <c r="I237" s="18">
        <v>30212472</v>
      </c>
      <c r="J237" s="124" t="str">
        <f t="shared" si="229"/>
        <v>30212472-EJECUCION</v>
      </c>
      <c r="K237" s="18" t="s">
        <v>259</v>
      </c>
      <c r="L237" s="19">
        <v>397969436</v>
      </c>
      <c r="M237" s="19">
        <v>397969436</v>
      </c>
      <c r="N237" s="19">
        <v>376365503</v>
      </c>
      <c r="O237" s="19">
        <v>376365503</v>
      </c>
      <c r="P237" s="19">
        <v>21603933</v>
      </c>
      <c r="Q237" s="19">
        <v>0</v>
      </c>
      <c r="R237" s="20">
        <v>21603933</v>
      </c>
      <c r="S237" s="20">
        <v>0</v>
      </c>
      <c r="T237" s="21">
        <v>0</v>
      </c>
      <c r="U237" s="284">
        <v>0</v>
      </c>
      <c r="V237" s="284">
        <v>0</v>
      </c>
      <c r="W237" s="284">
        <v>0</v>
      </c>
      <c r="X237" s="284">
        <f t="shared" si="230"/>
        <v>0</v>
      </c>
      <c r="Y237" s="284">
        <f t="shared" si="231"/>
        <v>21603933</v>
      </c>
      <c r="Z237" s="284">
        <f t="shared" si="232"/>
        <v>0</v>
      </c>
      <c r="AA237" s="17" t="s">
        <v>776</v>
      </c>
      <c r="AB237" s="17" t="s">
        <v>702</v>
      </c>
      <c r="AC237" s="88" t="s">
        <v>30</v>
      </c>
      <c r="AD237" s="22"/>
      <c r="AE237" s="23" t="s">
        <v>30</v>
      </c>
      <c r="AF237" s="24" t="s">
        <v>260</v>
      </c>
      <c r="AG237" s="23" t="s">
        <v>45</v>
      </c>
    </row>
    <row r="238" spans="1:43" ht="15" customHeight="1">
      <c r="A238" s="17">
        <v>31</v>
      </c>
      <c r="B238" s="17"/>
      <c r="C238" s="17" t="s">
        <v>23</v>
      </c>
      <c r="D238" s="18" t="s">
        <v>706</v>
      </c>
      <c r="E238" s="17" t="s">
        <v>185</v>
      </c>
      <c r="F238" s="17" t="s">
        <v>253</v>
      </c>
      <c r="G238" s="18" t="s">
        <v>254</v>
      </c>
      <c r="H238" s="18" t="s">
        <v>27</v>
      </c>
      <c r="I238" s="18">
        <v>30076568</v>
      </c>
      <c r="J238" s="124" t="str">
        <f t="shared" si="229"/>
        <v>30076568-EJECUCION</v>
      </c>
      <c r="K238" s="18" t="s">
        <v>709</v>
      </c>
      <c r="L238" s="19"/>
      <c r="M238" s="19">
        <v>1181531465</v>
      </c>
      <c r="N238" s="19"/>
      <c r="O238" s="19">
        <v>1170290324</v>
      </c>
      <c r="P238" s="19">
        <v>11241141</v>
      </c>
      <c r="Q238" s="19">
        <v>0</v>
      </c>
      <c r="R238" s="20"/>
      <c r="S238" s="20"/>
      <c r="T238" s="21"/>
      <c r="U238" s="284">
        <v>0</v>
      </c>
      <c r="V238" s="284">
        <v>11241141</v>
      </c>
      <c r="W238" s="284">
        <v>0</v>
      </c>
      <c r="X238" s="284">
        <f t="shared" si="230"/>
        <v>11241141</v>
      </c>
      <c r="Y238" s="284">
        <f t="shared" si="231"/>
        <v>0</v>
      </c>
      <c r="Z238" s="284">
        <f t="shared" si="232"/>
        <v>0</v>
      </c>
      <c r="AA238" s="17" t="s">
        <v>776</v>
      </c>
      <c r="AB238" s="17" t="s">
        <v>701</v>
      </c>
      <c r="AC238" s="88" t="s">
        <v>30</v>
      </c>
      <c r="AD238" s="22"/>
      <c r="AE238" s="23"/>
      <c r="AF238" s="24"/>
      <c r="AG238" s="23"/>
    </row>
    <row r="239" spans="1:43" ht="15" customHeight="1">
      <c r="A239" s="17">
        <v>31</v>
      </c>
      <c r="B239" s="17"/>
      <c r="C239" s="17" t="s">
        <v>23</v>
      </c>
      <c r="D239" s="18" t="s">
        <v>69</v>
      </c>
      <c r="E239" s="17" t="s">
        <v>185</v>
      </c>
      <c r="F239" s="17" t="s">
        <v>253</v>
      </c>
      <c r="G239" s="18" t="s">
        <v>254</v>
      </c>
      <c r="H239" s="18" t="s">
        <v>27</v>
      </c>
      <c r="I239" s="18">
        <v>30212322</v>
      </c>
      <c r="J239" s="124" t="str">
        <f t="shared" si="229"/>
        <v>30212322-EJECUCION</v>
      </c>
      <c r="K239" s="18" t="s">
        <v>729</v>
      </c>
      <c r="L239" s="19"/>
      <c r="M239" s="19">
        <v>416715387</v>
      </c>
      <c r="N239" s="19"/>
      <c r="O239" s="19">
        <v>376247816</v>
      </c>
      <c r="P239" s="19">
        <v>40467571</v>
      </c>
      <c r="Q239" s="19">
        <v>0</v>
      </c>
      <c r="R239" s="20"/>
      <c r="S239" s="20"/>
      <c r="T239" s="21"/>
      <c r="U239" s="284">
        <v>0</v>
      </c>
      <c r="V239" s="284">
        <v>0</v>
      </c>
      <c r="W239" s="284">
        <v>0</v>
      </c>
      <c r="X239" s="284">
        <f t="shared" si="230"/>
        <v>0</v>
      </c>
      <c r="Y239" s="284">
        <f t="shared" si="231"/>
        <v>40467571</v>
      </c>
      <c r="Z239" s="284">
        <f t="shared" si="232"/>
        <v>0</v>
      </c>
      <c r="AA239" s="17" t="s">
        <v>776</v>
      </c>
      <c r="AB239" s="17" t="s">
        <v>73</v>
      </c>
      <c r="AC239" s="88" t="s">
        <v>30</v>
      </c>
      <c r="AD239" s="22"/>
      <c r="AE239" s="23"/>
      <c r="AF239" s="24"/>
      <c r="AG239" s="23"/>
    </row>
    <row r="240" spans="1:43" ht="15" customHeight="1">
      <c r="A240" s="17">
        <v>31</v>
      </c>
      <c r="B240" s="17"/>
      <c r="C240" s="17" t="s">
        <v>23</v>
      </c>
      <c r="D240" s="18" t="s">
        <v>90</v>
      </c>
      <c r="E240" s="17" t="s">
        <v>185</v>
      </c>
      <c r="F240" s="17" t="s">
        <v>253</v>
      </c>
      <c r="G240" s="18" t="s">
        <v>254</v>
      </c>
      <c r="H240" s="18" t="s">
        <v>27</v>
      </c>
      <c r="I240" s="18">
        <v>30129657</v>
      </c>
      <c r="J240" s="124" t="str">
        <f t="shared" si="229"/>
        <v>30129657-EJECUCION</v>
      </c>
      <c r="K240" s="18" t="s">
        <v>771</v>
      </c>
      <c r="L240" s="19"/>
      <c r="M240" s="19">
        <v>255539488</v>
      </c>
      <c r="N240" s="19"/>
      <c r="O240" s="19">
        <v>253598931</v>
      </c>
      <c r="P240" s="19">
        <f>V240</f>
        <v>0</v>
      </c>
      <c r="Q240" s="19"/>
      <c r="R240" s="20"/>
      <c r="S240" s="20"/>
      <c r="T240" s="21"/>
      <c r="U240" s="284">
        <v>0</v>
      </c>
      <c r="V240" s="284">
        <v>0</v>
      </c>
      <c r="W240" s="284">
        <v>0</v>
      </c>
      <c r="X240" s="284">
        <f t="shared" si="230"/>
        <v>0</v>
      </c>
      <c r="Y240" s="284">
        <f t="shared" si="231"/>
        <v>0</v>
      </c>
      <c r="Z240" s="284">
        <f t="shared" si="232"/>
        <v>1940557</v>
      </c>
      <c r="AA240" s="328" t="s">
        <v>776</v>
      </c>
      <c r="AB240" s="17" t="s">
        <v>92</v>
      </c>
      <c r="AC240" s="88" t="s">
        <v>30</v>
      </c>
      <c r="AD240" s="22"/>
      <c r="AE240" s="23"/>
      <c r="AF240" s="24"/>
      <c r="AG240" s="23"/>
    </row>
    <row r="241" spans="1:43">
      <c r="A241" s="93"/>
      <c r="C241" s="93"/>
      <c r="D241" s="94"/>
      <c r="E241" s="93"/>
      <c r="F241" s="93"/>
      <c r="G241" s="95"/>
      <c r="H241" s="93"/>
      <c r="I241" s="95"/>
      <c r="K241" s="298" t="s">
        <v>47</v>
      </c>
      <c r="L241" s="25">
        <f>SUBTOTAL(9,L236:L237)</f>
        <v>723467507</v>
      </c>
      <c r="M241" s="121">
        <f>SUBTOTAL(9,M236:M240)</f>
        <v>2549161394</v>
      </c>
      <c r="N241" s="121">
        <f t="shared" ref="N241:Z241" si="233">SUBTOTAL(9,N236:N240)</f>
        <v>680901655</v>
      </c>
      <c r="O241" s="121">
        <f t="shared" si="233"/>
        <v>2411443426</v>
      </c>
      <c r="P241" s="121">
        <f t="shared" si="233"/>
        <v>133836854</v>
      </c>
      <c r="Q241" s="121">
        <f t="shared" si="233"/>
        <v>0</v>
      </c>
      <c r="R241" s="121">
        <f t="shared" si="233"/>
        <v>42565852</v>
      </c>
      <c r="S241" s="121">
        <f t="shared" si="233"/>
        <v>0</v>
      </c>
      <c r="T241" s="121">
        <f t="shared" si="233"/>
        <v>0</v>
      </c>
      <c r="U241" s="121">
        <f t="shared" si="233"/>
        <v>0</v>
      </c>
      <c r="V241" s="121">
        <f t="shared" si="233"/>
        <v>17435586</v>
      </c>
      <c r="W241" s="121">
        <f t="shared" si="233"/>
        <v>20000000</v>
      </c>
      <c r="X241" s="121">
        <f t="shared" si="233"/>
        <v>37435586</v>
      </c>
      <c r="Y241" s="121">
        <f t="shared" si="233"/>
        <v>96401268</v>
      </c>
      <c r="Z241" s="121">
        <f t="shared" si="233"/>
        <v>3881114</v>
      </c>
      <c r="AA241" s="99"/>
      <c r="AB241" s="99"/>
      <c r="AC241" s="273"/>
      <c r="AE241" s="23"/>
      <c r="AF241" s="24"/>
      <c r="AG241" s="23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</row>
    <row r="242" spans="1:43" ht="12" customHeight="1">
      <c r="A242" s="93"/>
      <c r="C242" s="93"/>
      <c r="D242" s="94"/>
      <c r="E242" s="93"/>
      <c r="F242" s="93"/>
      <c r="G242" s="95"/>
      <c r="H242" s="93"/>
      <c r="I242" s="95"/>
      <c r="K242" s="278"/>
      <c r="M242" s="93"/>
      <c r="O242" s="93"/>
      <c r="P242" s="93"/>
      <c r="U242" s="134"/>
      <c r="V242" s="134"/>
      <c r="W242" s="134"/>
      <c r="X242" s="134"/>
      <c r="Y242" s="134"/>
      <c r="Z242" s="93"/>
      <c r="AA242" s="93"/>
      <c r="AB242" s="93"/>
      <c r="AC242" s="272"/>
      <c r="AE242" s="23"/>
      <c r="AF242" s="24"/>
      <c r="AG242" s="23"/>
    </row>
    <row r="243" spans="1:43">
      <c r="A243" s="93"/>
      <c r="C243" s="93"/>
      <c r="D243" s="94"/>
      <c r="E243" s="93"/>
      <c r="F243" s="93"/>
      <c r="G243" s="95"/>
      <c r="H243" s="93"/>
      <c r="I243" s="95"/>
      <c r="K243" s="16" t="s">
        <v>48</v>
      </c>
      <c r="M243" s="93"/>
      <c r="O243" s="93"/>
      <c r="P243" s="93"/>
      <c r="U243" s="134"/>
      <c r="V243" s="134"/>
      <c r="W243" s="134"/>
      <c r="X243" s="134"/>
      <c r="Y243" s="134"/>
      <c r="Z243" s="93"/>
      <c r="AA243" s="93"/>
      <c r="AB243" s="93"/>
      <c r="AC243" s="272"/>
      <c r="AE243" s="23"/>
      <c r="AF243" s="24"/>
      <c r="AG243" s="23"/>
    </row>
    <row r="244" spans="1:43" ht="15" customHeight="1">
      <c r="A244" s="17">
        <v>31</v>
      </c>
      <c r="B244" s="106">
        <v>1</v>
      </c>
      <c r="C244" s="17" t="s">
        <v>49</v>
      </c>
      <c r="D244" s="18" t="s">
        <v>69</v>
      </c>
      <c r="E244" s="17" t="s">
        <v>185</v>
      </c>
      <c r="F244" s="17" t="s">
        <v>253</v>
      </c>
      <c r="G244" s="18" t="s">
        <v>254</v>
      </c>
      <c r="H244" s="18" t="s">
        <v>27</v>
      </c>
      <c r="I244" s="18">
        <v>30088011</v>
      </c>
      <c r="J244" s="124" t="str">
        <f>CONCATENATE(I244,"-",H244)</f>
        <v>30088011-EJECUCION</v>
      </c>
      <c r="K244" s="128" t="s">
        <v>257</v>
      </c>
      <c r="L244" s="107">
        <v>455662138</v>
      </c>
      <c r="M244" s="138">
        <v>455662138</v>
      </c>
      <c r="N244" s="107">
        <v>181597709</v>
      </c>
      <c r="O244" s="138">
        <v>0</v>
      </c>
      <c r="P244" s="138">
        <v>247311582</v>
      </c>
      <c r="Q244" s="19">
        <v>208350556</v>
      </c>
      <c r="R244" s="111">
        <v>274064429</v>
      </c>
      <c r="S244" s="20">
        <v>0</v>
      </c>
      <c r="T244" s="21">
        <v>0</v>
      </c>
      <c r="U244" s="284">
        <v>0</v>
      </c>
      <c r="V244" s="284">
        <v>0</v>
      </c>
      <c r="W244" s="284">
        <v>0</v>
      </c>
      <c r="X244" s="284">
        <f>U244+V244+W244</f>
        <v>0</v>
      </c>
      <c r="Y244" s="284">
        <f>P244-X244</f>
        <v>247311582</v>
      </c>
      <c r="Z244" s="284">
        <f>M244-(O244+P244)</f>
        <v>208350556</v>
      </c>
      <c r="AA244" s="17"/>
      <c r="AB244" s="17" t="s">
        <v>92</v>
      </c>
      <c r="AC244" s="88" t="s">
        <v>30</v>
      </c>
      <c r="AD244" s="22" t="s">
        <v>45</v>
      </c>
      <c r="AE244" s="23" t="s">
        <v>30</v>
      </c>
      <c r="AF244" s="24" t="s">
        <v>258</v>
      </c>
      <c r="AG244" s="23" t="s">
        <v>45</v>
      </c>
    </row>
    <row r="245" spans="1:43">
      <c r="A245" s="93"/>
      <c r="C245" s="93"/>
      <c r="D245" s="94"/>
      <c r="E245" s="93"/>
      <c r="F245" s="93"/>
      <c r="G245" s="95"/>
      <c r="H245" s="93"/>
      <c r="I245" s="95"/>
      <c r="K245" s="122" t="s">
        <v>52</v>
      </c>
      <c r="L245" s="25">
        <f>SUBTOTAL(9,L244)</f>
        <v>455662138</v>
      </c>
      <c r="M245" s="123">
        <f>SUBTOTAL(9,M244)</f>
        <v>455662138</v>
      </c>
      <c r="N245" s="25">
        <f t="shared" ref="N245:P245" si="234">SUBTOTAL(9,N244)</f>
        <v>181597709</v>
      </c>
      <c r="O245" s="123">
        <f t="shared" si="234"/>
        <v>0</v>
      </c>
      <c r="P245" s="123">
        <f t="shared" si="234"/>
        <v>247311582</v>
      </c>
      <c r="Q245" s="121">
        <v>208350556</v>
      </c>
      <c r="U245" s="123">
        <f t="shared" ref="U245:W245" si="235">SUBTOTAL(9,U244)</f>
        <v>0</v>
      </c>
      <c r="V245" s="123">
        <f t="shared" si="235"/>
        <v>0</v>
      </c>
      <c r="W245" s="123">
        <f t="shared" si="235"/>
        <v>0</v>
      </c>
      <c r="X245" s="123">
        <f t="shared" ref="X245:Z245" si="236">SUBTOTAL(9,X244)</f>
        <v>0</v>
      </c>
      <c r="Y245" s="123">
        <f t="shared" si="236"/>
        <v>247311582</v>
      </c>
      <c r="Z245" s="123">
        <f t="shared" si="236"/>
        <v>208350556</v>
      </c>
      <c r="AA245" s="99"/>
      <c r="AB245" s="99"/>
      <c r="AC245" s="273"/>
      <c r="AE245" s="23"/>
      <c r="AF245" s="24"/>
      <c r="AG245" s="23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</row>
    <row r="246" spans="1:43" ht="12" customHeight="1">
      <c r="A246" s="93"/>
      <c r="C246" s="93"/>
      <c r="D246" s="94"/>
      <c r="E246" s="93"/>
      <c r="F246" s="93"/>
      <c r="G246" s="95"/>
      <c r="H246" s="93"/>
      <c r="I246" s="95"/>
      <c r="K246" s="278"/>
      <c r="M246" s="93"/>
      <c r="O246" s="93"/>
      <c r="P246" s="93"/>
      <c r="U246" s="134"/>
      <c r="V246" s="134"/>
      <c r="W246" s="134"/>
      <c r="X246" s="134"/>
      <c r="Y246" s="134"/>
      <c r="Z246" s="93"/>
      <c r="AA246" s="93"/>
      <c r="AB246" s="93"/>
      <c r="AC246" s="272"/>
      <c r="AE246" s="23"/>
      <c r="AF246" s="24"/>
      <c r="AG246" s="23"/>
    </row>
    <row r="247" spans="1:43">
      <c r="A247" s="93"/>
      <c r="C247" s="93"/>
      <c r="D247" s="94"/>
      <c r="E247" s="93"/>
      <c r="F247" s="93"/>
      <c r="G247" s="95"/>
      <c r="H247" s="93"/>
      <c r="I247" s="95"/>
      <c r="K247" s="16" t="s">
        <v>53</v>
      </c>
      <c r="M247" s="93"/>
      <c r="O247" s="93"/>
      <c r="P247" s="93"/>
      <c r="U247" s="134"/>
      <c r="V247" s="134"/>
      <c r="W247" s="134"/>
      <c r="X247" s="134"/>
      <c r="Y247" s="134"/>
      <c r="Z247" s="93"/>
      <c r="AA247" s="93"/>
      <c r="AB247" s="93"/>
      <c r="AC247" s="272"/>
      <c r="AE247" s="23"/>
      <c r="AF247" s="24"/>
      <c r="AG247" s="23"/>
    </row>
    <row r="248" spans="1:43" ht="15" customHeight="1">
      <c r="A248" s="17">
        <v>31</v>
      </c>
      <c r="B248" s="106">
        <v>2</v>
      </c>
      <c r="C248" s="17" t="s">
        <v>54</v>
      </c>
      <c r="D248" s="18" t="s">
        <v>38</v>
      </c>
      <c r="E248" s="17" t="s">
        <v>185</v>
      </c>
      <c r="F248" s="17" t="s">
        <v>253</v>
      </c>
      <c r="G248" s="18" t="s">
        <v>254</v>
      </c>
      <c r="H248" s="18" t="s">
        <v>27</v>
      </c>
      <c r="I248" s="18">
        <v>30130451</v>
      </c>
      <c r="J248" s="124" t="str">
        <f t="shared" ref="J248:J249" si="237">CONCATENATE(I248,"-",H248)</f>
        <v>30130451-EJECUCION</v>
      </c>
      <c r="K248" s="18" t="s">
        <v>261</v>
      </c>
      <c r="L248" s="19">
        <v>424293000</v>
      </c>
      <c r="M248" s="19">
        <v>424293000</v>
      </c>
      <c r="N248" s="19">
        <v>0</v>
      </c>
      <c r="O248" s="19">
        <v>0</v>
      </c>
      <c r="P248" s="19">
        <v>98291288</v>
      </c>
      <c r="Q248" s="19">
        <v>326001712</v>
      </c>
      <c r="R248" s="20">
        <v>150000000</v>
      </c>
      <c r="S248" s="20">
        <v>274293000</v>
      </c>
      <c r="T248" s="21">
        <v>0</v>
      </c>
      <c r="U248" s="284">
        <v>0</v>
      </c>
      <c r="V248" s="284">
        <v>0</v>
      </c>
      <c r="W248" s="284">
        <v>0</v>
      </c>
      <c r="X248" s="284">
        <f t="shared" ref="X248:X249" si="238">U248+V248+W248</f>
        <v>0</v>
      </c>
      <c r="Y248" s="284">
        <f t="shared" ref="Y248:Y249" si="239">P248-X248</f>
        <v>98291288</v>
      </c>
      <c r="Z248" s="284">
        <f t="shared" ref="Z248:Z249" si="240">M248-(O248+P248)</f>
        <v>326001712</v>
      </c>
      <c r="AA248" s="17" t="s">
        <v>51</v>
      </c>
      <c r="AB248" s="17" t="s">
        <v>701</v>
      </c>
      <c r="AC248" s="88" t="s">
        <v>57</v>
      </c>
      <c r="AD248" s="22" t="s">
        <v>31</v>
      </c>
      <c r="AE248" s="23"/>
      <c r="AF248" s="24"/>
      <c r="AG248" s="23"/>
    </row>
    <row r="249" spans="1:43" ht="15" customHeight="1">
      <c r="A249" s="17">
        <v>33</v>
      </c>
      <c r="B249" s="112">
        <v>2</v>
      </c>
      <c r="C249" s="17" t="s">
        <v>54</v>
      </c>
      <c r="D249" s="18" t="s">
        <v>38</v>
      </c>
      <c r="E249" s="17" t="s">
        <v>185</v>
      </c>
      <c r="F249" s="17" t="s">
        <v>253</v>
      </c>
      <c r="G249" s="18" t="s">
        <v>254</v>
      </c>
      <c r="H249" s="18" t="s">
        <v>27</v>
      </c>
      <c r="I249" s="18">
        <v>30458130</v>
      </c>
      <c r="J249" s="124" t="str">
        <f t="shared" si="237"/>
        <v>30458130-EJECUCION</v>
      </c>
      <c r="K249" s="128" t="s">
        <v>262</v>
      </c>
      <c r="L249" s="19">
        <v>491000000</v>
      </c>
      <c r="M249" s="138">
        <v>491000000</v>
      </c>
      <c r="N249" s="19">
        <v>0</v>
      </c>
      <c r="O249" s="138">
        <v>0</v>
      </c>
      <c r="P249" s="138">
        <v>50000000</v>
      </c>
      <c r="Q249" s="19">
        <v>441000000</v>
      </c>
      <c r="R249" s="20">
        <v>50000000</v>
      </c>
      <c r="S249" s="20">
        <v>441000000</v>
      </c>
      <c r="T249" s="41"/>
      <c r="U249" s="284">
        <v>0</v>
      </c>
      <c r="V249" s="284">
        <v>0</v>
      </c>
      <c r="W249" s="284">
        <v>0</v>
      </c>
      <c r="X249" s="284">
        <f t="shared" si="238"/>
        <v>0</v>
      </c>
      <c r="Y249" s="284">
        <f t="shared" si="239"/>
        <v>50000000</v>
      </c>
      <c r="Z249" s="284">
        <f t="shared" si="240"/>
        <v>441000000</v>
      </c>
      <c r="AA249" s="17" t="s">
        <v>51</v>
      </c>
      <c r="AB249" s="17" t="s">
        <v>73</v>
      </c>
      <c r="AC249" s="88" t="s">
        <v>57</v>
      </c>
      <c r="AD249" s="42"/>
      <c r="AE249" s="43"/>
      <c r="AF249" s="46"/>
      <c r="AG249" s="43"/>
    </row>
    <row r="250" spans="1:43">
      <c r="A250" s="93"/>
      <c r="C250" s="93"/>
      <c r="D250" s="94"/>
      <c r="E250" s="93"/>
      <c r="F250" s="93"/>
      <c r="G250" s="95"/>
      <c r="H250" s="93"/>
      <c r="I250" s="95"/>
      <c r="K250" s="122" t="s">
        <v>66</v>
      </c>
      <c r="L250" s="25">
        <f>SUBTOTAL(9,L248:L249)</f>
        <v>915293000</v>
      </c>
      <c r="M250" s="123">
        <f>SUBTOTAL(9,M248:M249)</f>
        <v>915293000</v>
      </c>
      <c r="N250" s="25">
        <v>0</v>
      </c>
      <c r="O250" s="123">
        <f t="shared" ref="O250:P250" si="241">SUBTOTAL(9,O248:O249)</f>
        <v>0</v>
      </c>
      <c r="P250" s="123">
        <f t="shared" si="241"/>
        <v>148291288</v>
      </c>
      <c r="Q250" s="121">
        <v>767001712</v>
      </c>
      <c r="R250" s="25">
        <v>200000000</v>
      </c>
      <c r="S250" s="25">
        <v>715293000</v>
      </c>
      <c r="T250" s="25">
        <v>0</v>
      </c>
      <c r="U250" s="123">
        <f t="shared" ref="U250:W250" si="242">SUBTOTAL(9,U248:U249)</f>
        <v>0</v>
      </c>
      <c r="V250" s="123">
        <f t="shared" si="242"/>
        <v>0</v>
      </c>
      <c r="W250" s="123">
        <f t="shared" si="242"/>
        <v>0</v>
      </c>
      <c r="X250" s="123">
        <f t="shared" ref="X250:Z250" si="243">SUBTOTAL(9,X248:X249)</f>
        <v>0</v>
      </c>
      <c r="Y250" s="123">
        <f t="shared" si="243"/>
        <v>148291288</v>
      </c>
      <c r="Z250" s="123">
        <f t="shared" si="243"/>
        <v>767001712</v>
      </c>
      <c r="AA250" s="99"/>
      <c r="AB250" s="99"/>
      <c r="AC250" s="273"/>
      <c r="AE250" s="23"/>
      <c r="AF250" s="24"/>
      <c r="AG250" s="23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</row>
    <row r="251" spans="1:43" ht="6.75" customHeight="1">
      <c r="A251" s="93"/>
      <c r="C251" s="93"/>
      <c r="D251" s="94"/>
      <c r="E251" s="93"/>
      <c r="F251" s="93"/>
      <c r="G251" s="95"/>
      <c r="H251" s="93"/>
      <c r="I251" s="95"/>
      <c r="K251" s="278"/>
      <c r="M251" s="93"/>
      <c r="O251" s="93"/>
      <c r="P251" s="93"/>
      <c r="U251" s="134"/>
      <c r="V251" s="134"/>
      <c r="W251" s="134"/>
      <c r="X251" s="134"/>
      <c r="Y251" s="134"/>
      <c r="Z251" s="93"/>
      <c r="AA251" s="93"/>
      <c r="AB251" s="93"/>
      <c r="AC251" s="272"/>
      <c r="AE251" s="23"/>
      <c r="AF251" s="24"/>
      <c r="AG251" s="23"/>
    </row>
    <row r="252" spans="1:43" ht="18">
      <c r="A252" s="93"/>
      <c r="C252" s="93"/>
      <c r="D252" s="94"/>
      <c r="E252" s="93"/>
      <c r="F252" s="93"/>
      <c r="G252" s="95"/>
      <c r="H252" s="93"/>
      <c r="I252" s="95"/>
      <c r="K252" s="277" t="s">
        <v>263</v>
      </c>
      <c r="L252" s="92">
        <f>L250+L241+L245</f>
        <v>2094422645</v>
      </c>
      <c r="M252" s="123">
        <f>M250+M241+M245</f>
        <v>3920116532</v>
      </c>
      <c r="N252" s="92">
        <f t="shared" ref="N252:P252" si="244">N250+N241+N245</f>
        <v>862499364</v>
      </c>
      <c r="O252" s="123">
        <f t="shared" si="244"/>
        <v>2411443426</v>
      </c>
      <c r="P252" s="123">
        <f t="shared" si="244"/>
        <v>529439724</v>
      </c>
      <c r="Q252" s="123">
        <v>975352268</v>
      </c>
      <c r="R252" s="92">
        <v>242565852</v>
      </c>
      <c r="S252" s="92">
        <v>715293000</v>
      </c>
      <c r="T252" s="92">
        <v>0</v>
      </c>
      <c r="U252" s="123">
        <f t="shared" ref="U252:W252" si="245">U250+U241+U245</f>
        <v>0</v>
      </c>
      <c r="V252" s="123">
        <f t="shared" si="245"/>
        <v>17435586</v>
      </c>
      <c r="W252" s="123">
        <f t="shared" si="245"/>
        <v>20000000</v>
      </c>
      <c r="X252" s="123">
        <f t="shared" ref="X252:Z252" si="246">X250+X241+X245</f>
        <v>37435586</v>
      </c>
      <c r="Y252" s="123">
        <f t="shared" si="246"/>
        <v>492004138</v>
      </c>
      <c r="Z252" s="123">
        <f t="shared" si="246"/>
        <v>979233382</v>
      </c>
      <c r="AA252" s="99"/>
      <c r="AB252" s="99"/>
      <c r="AC252" s="273"/>
      <c r="AE252" s="23"/>
      <c r="AF252" s="24"/>
      <c r="AG252" s="23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</row>
    <row r="253" spans="1:43" s="93" customFormat="1" ht="15" customHeight="1">
      <c r="D253" s="94"/>
      <c r="G253" s="95"/>
      <c r="I253" s="95"/>
      <c r="K253" s="96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C253" s="272"/>
      <c r="AE253" s="85"/>
      <c r="AF253" s="81"/>
      <c r="AG253" s="85"/>
    </row>
    <row r="254" spans="1:43" ht="18" customHeight="1">
      <c r="A254" s="73"/>
      <c r="B254" s="75"/>
      <c r="C254" s="73"/>
      <c r="D254" s="73"/>
      <c r="E254" s="73"/>
      <c r="F254" s="73"/>
      <c r="G254" s="130"/>
      <c r="H254" s="73"/>
      <c r="I254" s="310"/>
      <c r="J254" s="75"/>
      <c r="K254" s="276" t="s">
        <v>264</v>
      </c>
      <c r="L254" s="13"/>
      <c r="M254" s="73"/>
      <c r="N254" s="13"/>
      <c r="O254" s="73"/>
      <c r="P254" s="73"/>
      <c r="Q254" s="74"/>
      <c r="R254" s="13"/>
      <c r="S254" s="13"/>
      <c r="T254" s="13"/>
      <c r="U254" s="285"/>
      <c r="V254" s="285"/>
      <c r="W254" s="285"/>
      <c r="X254" s="285"/>
      <c r="Y254" s="285"/>
      <c r="Z254" s="130"/>
      <c r="AA254" s="130"/>
      <c r="AB254" s="73"/>
      <c r="AC254" s="73"/>
      <c r="AE254" s="23"/>
      <c r="AF254" s="24"/>
      <c r="AG254" s="23"/>
    </row>
    <row r="255" spans="1:43">
      <c r="A255" s="93"/>
      <c r="C255" s="93"/>
      <c r="D255" s="94"/>
      <c r="E255" s="93"/>
      <c r="F255" s="93"/>
      <c r="G255" s="95"/>
      <c r="H255" s="93"/>
      <c r="I255" s="95"/>
      <c r="K255" s="16" t="s">
        <v>22</v>
      </c>
      <c r="M255" s="93"/>
      <c r="O255" s="93"/>
      <c r="P255" s="93"/>
      <c r="U255" s="134"/>
      <c r="V255" s="134"/>
      <c r="W255" s="134"/>
      <c r="X255" s="134"/>
      <c r="Y255" s="134"/>
      <c r="Z255" s="93"/>
      <c r="AA255" s="93"/>
      <c r="AB255" s="93"/>
      <c r="AC255" s="272"/>
      <c r="AE255" s="23"/>
      <c r="AF255" s="24"/>
      <c r="AG255" s="23"/>
    </row>
    <row r="256" spans="1:43" ht="15" customHeight="1">
      <c r="A256" s="17">
        <v>31</v>
      </c>
      <c r="B256" s="106">
        <v>0</v>
      </c>
      <c r="C256" s="17" t="s">
        <v>23</v>
      </c>
      <c r="D256" s="18" t="s">
        <v>90</v>
      </c>
      <c r="E256" s="17" t="s">
        <v>185</v>
      </c>
      <c r="F256" s="17" t="s">
        <v>265</v>
      </c>
      <c r="G256" s="18" t="s">
        <v>266</v>
      </c>
      <c r="H256" s="18" t="s">
        <v>35</v>
      </c>
      <c r="I256" s="18">
        <v>30071843</v>
      </c>
      <c r="J256" s="124" t="str">
        <f t="shared" ref="J256:J263" si="247">CONCATENATE(I256,"-",H256)</f>
        <v>30071843-DISEÑO</v>
      </c>
      <c r="K256" s="18" t="s">
        <v>267</v>
      </c>
      <c r="L256" s="107">
        <v>33748480</v>
      </c>
      <c r="M256" s="19">
        <v>38308000</v>
      </c>
      <c r="N256" s="107">
        <v>31552000</v>
      </c>
      <c r="O256" s="19">
        <v>34366000</v>
      </c>
      <c r="P256" s="19">
        <v>3942000</v>
      </c>
      <c r="Q256" s="19">
        <v>0</v>
      </c>
      <c r="R256" s="108">
        <v>2196480</v>
      </c>
      <c r="S256" s="20">
        <v>0</v>
      </c>
      <c r="T256" s="21">
        <v>0</v>
      </c>
      <c r="U256" s="284">
        <v>0</v>
      </c>
      <c r="V256" s="284">
        <v>0</v>
      </c>
      <c r="W256" s="284">
        <v>0</v>
      </c>
      <c r="X256" s="284">
        <f t="shared" ref="X256:X263" si="248">U256+V256+W256</f>
        <v>0</v>
      </c>
      <c r="Y256" s="284">
        <f t="shared" ref="Y256:Y263" si="249">P256-X256</f>
        <v>3942000</v>
      </c>
      <c r="Z256" s="284">
        <f t="shared" ref="Z256:Z263" si="250">M256-(O256+P256)</f>
        <v>0</v>
      </c>
      <c r="AA256" s="17" t="s">
        <v>29</v>
      </c>
      <c r="AB256" s="17" t="s">
        <v>702</v>
      </c>
      <c r="AC256" s="88" t="s">
        <v>30</v>
      </c>
      <c r="AD256" s="22" t="s">
        <v>31</v>
      </c>
      <c r="AE256" s="23"/>
      <c r="AF256" s="24"/>
      <c r="AG256" s="23" t="s">
        <v>45</v>
      </c>
    </row>
    <row r="257" spans="1:43" ht="15" customHeight="1">
      <c r="A257" s="17">
        <v>31</v>
      </c>
      <c r="B257" s="106"/>
      <c r="C257" s="17" t="s">
        <v>23</v>
      </c>
      <c r="D257" s="18" t="s">
        <v>69</v>
      </c>
      <c r="E257" s="17" t="s">
        <v>185</v>
      </c>
      <c r="F257" s="17" t="s">
        <v>265</v>
      </c>
      <c r="G257" s="18"/>
      <c r="H257" s="18" t="s">
        <v>27</v>
      </c>
      <c r="I257" s="18">
        <v>30128506</v>
      </c>
      <c r="J257" s="124" t="str">
        <f t="shared" si="247"/>
        <v>30128506-EJECUCION</v>
      </c>
      <c r="K257" s="18" t="s">
        <v>710</v>
      </c>
      <c r="L257" s="107"/>
      <c r="M257" s="19">
        <v>278849622</v>
      </c>
      <c r="N257" s="107"/>
      <c r="O257" s="19">
        <v>237205033</v>
      </c>
      <c r="P257" s="19">
        <v>41644589</v>
      </c>
      <c r="Q257" s="19">
        <v>0</v>
      </c>
      <c r="R257" s="108"/>
      <c r="S257" s="20"/>
      <c r="T257" s="21"/>
      <c r="U257" s="284">
        <v>0</v>
      </c>
      <c r="V257" s="284">
        <v>0</v>
      </c>
      <c r="W257" s="284">
        <v>0</v>
      </c>
      <c r="X257" s="284">
        <f t="shared" si="248"/>
        <v>0</v>
      </c>
      <c r="Y257" s="284">
        <f t="shared" si="249"/>
        <v>41644589</v>
      </c>
      <c r="Z257" s="284">
        <f t="shared" si="250"/>
        <v>0</v>
      </c>
      <c r="AA257" s="17" t="s">
        <v>776</v>
      </c>
      <c r="AB257" s="17" t="s">
        <v>704</v>
      </c>
      <c r="AC257" s="88" t="s">
        <v>30</v>
      </c>
      <c r="AD257" s="22"/>
      <c r="AE257" s="23"/>
      <c r="AF257" s="24"/>
      <c r="AG257" s="23"/>
    </row>
    <row r="258" spans="1:43" ht="15" customHeight="1">
      <c r="A258" s="17">
        <v>31</v>
      </c>
      <c r="B258" s="106"/>
      <c r="C258" s="17" t="s">
        <v>23</v>
      </c>
      <c r="D258" s="18" t="s">
        <v>33</v>
      </c>
      <c r="E258" s="17" t="s">
        <v>185</v>
      </c>
      <c r="F258" s="17" t="s">
        <v>265</v>
      </c>
      <c r="G258" s="18"/>
      <c r="H258" s="18" t="s">
        <v>35</v>
      </c>
      <c r="I258" s="18">
        <v>30219228</v>
      </c>
      <c r="J258" s="124" t="str">
        <f t="shared" si="247"/>
        <v>30219228-DISEÑO</v>
      </c>
      <c r="K258" s="18" t="s">
        <v>711</v>
      </c>
      <c r="L258" s="107"/>
      <c r="M258" s="19">
        <v>96233000</v>
      </c>
      <c r="N258" s="107"/>
      <c r="O258" s="19">
        <v>82343100</v>
      </c>
      <c r="P258" s="19">
        <v>13889900</v>
      </c>
      <c r="Q258" s="19">
        <v>0</v>
      </c>
      <c r="R258" s="108"/>
      <c r="S258" s="20"/>
      <c r="T258" s="21"/>
      <c r="U258" s="284">
        <v>0</v>
      </c>
      <c r="V258" s="284">
        <v>0</v>
      </c>
      <c r="W258" s="284">
        <v>0</v>
      </c>
      <c r="X258" s="284">
        <f t="shared" si="248"/>
        <v>0</v>
      </c>
      <c r="Y258" s="284">
        <f t="shared" si="249"/>
        <v>13889900</v>
      </c>
      <c r="Z258" s="284">
        <f t="shared" si="250"/>
        <v>0</v>
      </c>
      <c r="AA258" s="17" t="s">
        <v>776</v>
      </c>
      <c r="AB258" s="17" t="s">
        <v>702</v>
      </c>
      <c r="AC258" s="88" t="s">
        <v>30</v>
      </c>
      <c r="AD258" s="22"/>
      <c r="AE258" s="23"/>
      <c r="AF258" s="24"/>
      <c r="AG258" s="23"/>
    </row>
    <row r="259" spans="1:43" ht="15" customHeight="1">
      <c r="A259" s="17">
        <v>31</v>
      </c>
      <c r="B259" s="106"/>
      <c r="C259" s="17" t="s">
        <v>23</v>
      </c>
      <c r="D259" s="18" t="s">
        <v>33</v>
      </c>
      <c r="E259" s="17" t="s">
        <v>185</v>
      </c>
      <c r="F259" s="17" t="s">
        <v>265</v>
      </c>
      <c r="G259" s="18" t="s">
        <v>289</v>
      </c>
      <c r="H259" s="18" t="s">
        <v>27</v>
      </c>
      <c r="I259" s="18">
        <v>30125834</v>
      </c>
      <c r="J259" s="124" t="str">
        <f t="shared" si="247"/>
        <v>30125834-EJECUCION</v>
      </c>
      <c r="K259" s="18" t="s">
        <v>712</v>
      </c>
      <c r="L259" s="107"/>
      <c r="M259" s="19">
        <v>684200227</v>
      </c>
      <c r="N259" s="107"/>
      <c r="O259" s="19">
        <v>668274244</v>
      </c>
      <c r="P259" s="19">
        <v>15925983</v>
      </c>
      <c r="Q259" s="19">
        <v>0</v>
      </c>
      <c r="R259" s="108"/>
      <c r="S259" s="20"/>
      <c r="T259" s="21"/>
      <c r="U259" s="284">
        <v>0</v>
      </c>
      <c r="V259" s="284">
        <v>0</v>
      </c>
      <c r="W259" s="284">
        <v>0</v>
      </c>
      <c r="X259" s="284">
        <f t="shared" si="248"/>
        <v>0</v>
      </c>
      <c r="Y259" s="284">
        <f t="shared" si="249"/>
        <v>15925983</v>
      </c>
      <c r="Z259" s="284">
        <f t="shared" si="250"/>
        <v>0</v>
      </c>
      <c r="AA259" s="17" t="s">
        <v>29</v>
      </c>
      <c r="AB259" s="17" t="s">
        <v>702</v>
      </c>
      <c r="AC259" s="88" t="s">
        <v>30</v>
      </c>
      <c r="AD259" s="22"/>
      <c r="AE259" s="23"/>
      <c r="AF259" s="24"/>
      <c r="AG259" s="23"/>
    </row>
    <row r="260" spans="1:43" ht="15" customHeight="1">
      <c r="A260" s="17">
        <v>31</v>
      </c>
      <c r="B260" s="106">
        <v>0</v>
      </c>
      <c r="C260" s="17" t="s">
        <v>23</v>
      </c>
      <c r="D260" s="18" t="s">
        <v>24</v>
      </c>
      <c r="E260" s="17" t="s">
        <v>185</v>
      </c>
      <c r="F260" s="17" t="s">
        <v>265</v>
      </c>
      <c r="G260" s="18" t="s">
        <v>266</v>
      </c>
      <c r="H260" s="18" t="s">
        <v>27</v>
      </c>
      <c r="I260" s="18">
        <v>30073164</v>
      </c>
      <c r="J260" s="124" t="str">
        <f t="shared" si="247"/>
        <v>30073164-EJECUCION</v>
      </c>
      <c r="K260" s="18" t="s">
        <v>268</v>
      </c>
      <c r="L260" s="107">
        <v>705879793</v>
      </c>
      <c r="M260" s="19">
        <v>705879793</v>
      </c>
      <c r="N260" s="107">
        <v>662154793</v>
      </c>
      <c r="O260" s="19">
        <v>659954793</v>
      </c>
      <c r="P260" s="19">
        <v>45925000</v>
      </c>
      <c r="Q260" s="19">
        <v>0</v>
      </c>
      <c r="R260" s="108">
        <v>43725000</v>
      </c>
      <c r="S260" s="20">
        <v>0</v>
      </c>
      <c r="T260" s="21">
        <v>0</v>
      </c>
      <c r="U260" s="284">
        <v>0</v>
      </c>
      <c r="V260" s="284">
        <v>23524679</v>
      </c>
      <c r="W260" s="284">
        <v>13646014</v>
      </c>
      <c r="X260" s="284">
        <f t="shared" si="248"/>
        <v>37170693</v>
      </c>
      <c r="Y260" s="284">
        <f t="shared" si="249"/>
        <v>8754307</v>
      </c>
      <c r="Z260" s="284">
        <f t="shared" si="250"/>
        <v>0</v>
      </c>
      <c r="AA260" s="17" t="s">
        <v>776</v>
      </c>
      <c r="AB260" s="17" t="s">
        <v>702</v>
      </c>
      <c r="AC260" s="88" t="s">
        <v>30</v>
      </c>
      <c r="AD260" s="22" t="s">
        <v>31</v>
      </c>
      <c r="AE260" s="23" t="s">
        <v>30</v>
      </c>
      <c r="AF260" s="24" t="s">
        <v>269</v>
      </c>
      <c r="AG260" s="23" t="s">
        <v>45</v>
      </c>
    </row>
    <row r="261" spans="1:43" ht="15" customHeight="1">
      <c r="A261" s="17">
        <v>31</v>
      </c>
      <c r="B261" s="106">
        <v>1</v>
      </c>
      <c r="C261" s="17" t="s">
        <v>23</v>
      </c>
      <c r="D261" s="18" t="s">
        <v>24</v>
      </c>
      <c r="E261" s="17" t="s">
        <v>185</v>
      </c>
      <c r="F261" s="17" t="s">
        <v>265</v>
      </c>
      <c r="G261" s="18" t="s">
        <v>266</v>
      </c>
      <c r="H261" s="18" t="s">
        <v>27</v>
      </c>
      <c r="I261" s="18">
        <v>30113942</v>
      </c>
      <c r="J261" s="124" t="str">
        <f t="shared" si="247"/>
        <v>30113942-EJECUCION</v>
      </c>
      <c r="K261" s="18" t="s">
        <v>270</v>
      </c>
      <c r="L261" s="107">
        <v>2834041112</v>
      </c>
      <c r="M261" s="19">
        <v>2833138112</v>
      </c>
      <c r="N261" s="107">
        <v>2775076112</v>
      </c>
      <c r="O261" s="19">
        <v>2775076112</v>
      </c>
      <c r="P261" s="19">
        <v>58062000</v>
      </c>
      <c r="Q261" s="19">
        <v>0</v>
      </c>
      <c r="R261" s="108">
        <v>58965000</v>
      </c>
      <c r="S261" s="20">
        <v>0</v>
      </c>
      <c r="T261" s="21">
        <v>0</v>
      </c>
      <c r="U261" s="284">
        <v>0</v>
      </c>
      <c r="V261" s="284">
        <v>0</v>
      </c>
      <c r="W261" s="284">
        <v>23882929</v>
      </c>
      <c r="X261" s="284">
        <f t="shared" si="248"/>
        <v>23882929</v>
      </c>
      <c r="Y261" s="284">
        <f t="shared" si="249"/>
        <v>34179071</v>
      </c>
      <c r="Z261" s="284">
        <f t="shared" si="250"/>
        <v>0</v>
      </c>
      <c r="AA261" s="17" t="s">
        <v>29</v>
      </c>
      <c r="AB261" s="17" t="s">
        <v>109</v>
      </c>
      <c r="AC261" s="88" t="s">
        <v>30</v>
      </c>
      <c r="AD261" s="22" t="s">
        <v>45</v>
      </c>
      <c r="AE261" s="23" t="s">
        <v>30</v>
      </c>
      <c r="AF261" s="24" t="s">
        <v>271</v>
      </c>
      <c r="AG261" s="23" t="s">
        <v>45</v>
      </c>
    </row>
    <row r="262" spans="1:43" ht="15" customHeight="1">
      <c r="A262" s="17">
        <v>31</v>
      </c>
      <c r="B262" s="106">
        <v>5</v>
      </c>
      <c r="C262" s="17" t="s">
        <v>23</v>
      </c>
      <c r="D262" s="18" t="s">
        <v>38</v>
      </c>
      <c r="E262" s="17" t="s">
        <v>185</v>
      </c>
      <c r="F262" s="17" t="s">
        <v>265</v>
      </c>
      <c r="G262" s="18" t="s">
        <v>266</v>
      </c>
      <c r="H262" s="18" t="s">
        <v>27</v>
      </c>
      <c r="I262" s="18">
        <v>30290372</v>
      </c>
      <c r="J262" s="124" t="str">
        <f t="shared" si="247"/>
        <v>30290372-EJECUCION</v>
      </c>
      <c r="K262" s="18" t="s">
        <v>278</v>
      </c>
      <c r="L262" s="107">
        <v>746663952</v>
      </c>
      <c r="M262" s="19">
        <v>759400000</v>
      </c>
      <c r="N262" s="107">
        <v>0</v>
      </c>
      <c r="O262" s="19">
        <v>54640992</v>
      </c>
      <c r="P262" s="19">
        <f>704761008-2000</f>
        <v>704759008</v>
      </c>
      <c r="Q262" s="19">
        <v>0</v>
      </c>
      <c r="R262" s="108">
        <v>400000000</v>
      </c>
      <c r="S262" s="20">
        <v>346663952</v>
      </c>
      <c r="T262" s="21">
        <v>0</v>
      </c>
      <c r="U262" s="284">
        <v>488476081</v>
      </c>
      <c r="V262" s="284">
        <v>127991002</v>
      </c>
      <c r="W262" s="284">
        <v>0</v>
      </c>
      <c r="X262" s="284">
        <f t="shared" si="248"/>
        <v>616467083</v>
      </c>
      <c r="Y262" s="284">
        <f t="shared" si="249"/>
        <v>88291925</v>
      </c>
      <c r="Z262" s="284">
        <f t="shared" si="250"/>
        <v>0</v>
      </c>
      <c r="AA262" s="17" t="s">
        <v>29</v>
      </c>
      <c r="AB262" s="17" t="s">
        <v>701</v>
      </c>
      <c r="AC262" s="88" t="s">
        <v>30</v>
      </c>
      <c r="AD262" s="22" t="s">
        <v>31</v>
      </c>
      <c r="AE262" s="23" t="s">
        <v>30</v>
      </c>
      <c r="AF262" s="24" t="s">
        <v>279</v>
      </c>
      <c r="AG262" s="23" t="s">
        <v>45</v>
      </c>
    </row>
    <row r="263" spans="1:43" ht="15" customHeight="1">
      <c r="A263" s="17">
        <v>31</v>
      </c>
      <c r="B263" s="106">
        <v>4</v>
      </c>
      <c r="C263" s="17" t="s">
        <v>23</v>
      </c>
      <c r="D263" s="18" t="s">
        <v>706</v>
      </c>
      <c r="E263" s="17" t="s">
        <v>185</v>
      </c>
      <c r="F263" s="17" t="s">
        <v>265</v>
      </c>
      <c r="G263" s="18" t="s">
        <v>266</v>
      </c>
      <c r="H263" s="18" t="s">
        <v>27</v>
      </c>
      <c r="I263" s="18">
        <v>30085373</v>
      </c>
      <c r="J263" s="124" t="str">
        <f t="shared" si="247"/>
        <v>30085373-EJECUCION</v>
      </c>
      <c r="K263" s="128" t="s">
        <v>272</v>
      </c>
      <c r="L263" s="107">
        <v>1777925638</v>
      </c>
      <c r="M263" s="138">
        <v>1317147259</v>
      </c>
      <c r="N263" s="107">
        <v>540693097</v>
      </c>
      <c r="O263" s="138">
        <v>589452359</v>
      </c>
      <c r="P263" s="138">
        <v>727694900</v>
      </c>
      <c r="Q263" s="19">
        <v>0</v>
      </c>
      <c r="R263" s="108">
        <v>1237232541</v>
      </c>
      <c r="S263" s="20">
        <v>0</v>
      </c>
      <c r="T263" s="21">
        <v>0</v>
      </c>
      <c r="U263" s="284">
        <v>0</v>
      </c>
      <c r="V263" s="284">
        <v>146563484</v>
      </c>
      <c r="W263" s="284">
        <v>336999916</v>
      </c>
      <c r="X263" s="284">
        <f t="shared" si="248"/>
        <v>483563400</v>
      </c>
      <c r="Y263" s="284">
        <f t="shared" si="249"/>
        <v>244131500</v>
      </c>
      <c r="Z263" s="284">
        <f t="shared" si="250"/>
        <v>0</v>
      </c>
      <c r="AA263" s="17" t="s">
        <v>29</v>
      </c>
      <c r="AB263" s="17" t="s">
        <v>702</v>
      </c>
      <c r="AC263" s="88" t="s">
        <v>74</v>
      </c>
      <c r="AD263" s="22" t="s">
        <v>31</v>
      </c>
      <c r="AE263" s="23" t="s">
        <v>30</v>
      </c>
      <c r="AF263" s="24" t="s">
        <v>273</v>
      </c>
      <c r="AG263" s="23" t="s">
        <v>45</v>
      </c>
    </row>
    <row r="264" spans="1:43">
      <c r="A264" s="93"/>
      <c r="C264" s="93"/>
      <c r="D264" s="94"/>
      <c r="E264" s="93"/>
      <c r="F264" s="93"/>
      <c r="G264" s="95"/>
      <c r="H264" s="93"/>
      <c r="I264" s="95"/>
      <c r="K264" s="122" t="s">
        <v>47</v>
      </c>
      <c r="L264" s="25">
        <f>SUBTOTAL(9,L256:L263)</f>
        <v>6098258975</v>
      </c>
      <c r="M264" s="123">
        <f>SUBTOTAL(9,M256:M263)</f>
        <v>6713156013</v>
      </c>
      <c r="N264" s="25">
        <f t="shared" ref="N264:P264" si="251">SUBTOTAL(9,N256:N263)</f>
        <v>4009476002</v>
      </c>
      <c r="O264" s="123">
        <f t="shared" si="251"/>
        <v>5101312633</v>
      </c>
      <c r="P264" s="123">
        <f t="shared" si="251"/>
        <v>1611843380</v>
      </c>
      <c r="Q264" s="121">
        <v>0</v>
      </c>
      <c r="R264" s="25">
        <v>1742119021</v>
      </c>
      <c r="S264" s="25">
        <v>412416000</v>
      </c>
      <c r="T264" s="25">
        <v>0</v>
      </c>
      <c r="U264" s="123">
        <f t="shared" ref="U264:W264" si="252">SUBTOTAL(9,U256:U263)</f>
        <v>488476081</v>
      </c>
      <c r="V264" s="123">
        <f t="shared" si="252"/>
        <v>298079165</v>
      </c>
      <c r="W264" s="123">
        <f t="shared" si="252"/>
        <v>374528859</v>
      </c>
      <c r="X264" s="123">
        <f t="shared" ref="X264:Z264" si="253">SUBTOTAL(9,X256:X263)</f>
        <v>1161084105</v>
      </c>
      <c r="Y264" s="123">
        <f t="shared" si="253"/>
        <v>450759275</v>
      </c>
      <c r="Z264" s="123">
        <f t="shared" si="253"/>
        <v>0</v>
      </c>
      <c r="AA264" s="99"/>
      <c r="AB264" s="99"/>
      <c r="AC264" s="273"/>
      <c r="AE264" s="23"/>
      <c r="AF264" s="24"/>
      <c r="AG264" s="23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</row>
    <row r="265" spans="1:43" ht="12" customHeight="1">
      <c r="A265" s="93"/>
      <c r="C265" s="93"/>
      <c r="D265" s="94"/>
      <c r="E265" s="93"/>
      <c r="F265" s="93"/>
      <c r="G265" s="95"/>
      <c r="H265" s="93"/>
      <c r="I265" s="95"/>
      <c r="K265" s="278"/>
      <c r="M265" s="93"/>
      <c r="O265" s="93"/>
      <c r="P265" s="93"/>
      <c r="U265" s="134"/>
      <c r="V265" s="134"/>
      <c r="W265" s="134"/>
      <c r="X265" s="134"/>
      <c r="Y265" s="134"/>
      <c r="Z265" s="93"/>
      <c r="AA265" s="93"/>
      <c r="AB265" s="93"/>
      <c r="AC265" s="272"/>
      <c r="AE265" s="23"/>
      <c r="AF265" s="24"/>
      <c r="AG265" s="23"/>
    </row>
    <row r="266" spans="1:43">
      <c r="A266" s="93"/>
      <c r="C266" s="93"/>
      <c r="D266" s="94"/>
      <c r="E266" s="93"/>
      <c r="F266" s="93"/>
      <c r="G266" s="95"/>
      <c r="H266" s="93"/>
      <c r="I266" s="95"/>
      <c r="K266" s="16" t="s">
        <v>48</v>
      </c>
      <c r="M266" s="93"/>
      <c r="O266" s="93"/>
      <c r="P266" s="93"/>
      <c r="Q266" s="50"/>
      <c r="U266" s="134"/>
      <c r="V266" s="134"/>
      <c r="W266" s="134"/>
      <c r="X266" s="134"/>
      <c r="Y266" s="134"/>
      <c r="Z266" s="93"/>
      <c r="AA266" s="93"/>
      <c r="AB266" s="93"/>
      <c r="AC266" s="272"/>
      <c r="AE266" s="23"/>
      <c r="AF266" s="24"/>
      <c r="AG266" s="23"/>
    </row>
    <row r="267" spans="1:43" ht="15" customHeight="1">
      <c r="A267" s="17">
        <v>31</v>
      </c>
      <c r="B267" s="106">
        <v>7</v>
      </c>
      <c r="C267" s="17" t="s">
        <v>49</v>
      </c>
      <c r="D267" s="18" t="s">
        <v>38</v>
      </c>
      <c r="E267" s="17" t="s">
        <v>185</v>
      </c>
      <c r="F267" s="17" t="s">
        <v>265</v>
      </c>
      <c r="G267" s="18" t="s">
        <v>266</v>
      </c>
      <c r="H267" s="18" t="s">
        <v>27</v>
      </c>
      <c r="I267" s="18">
        <v>30077934</v>
      </c>
      <c r="J267" s="124" t="str">
        <f t="shared" ref="J267:J268" si="254">CONCATENATE(I267,"-",H267)</f>
        <v>30077934-EJECUCION</v>
      </c>
      <c r="K267" s="18" t="s">
        <v>276</v>
      </c>
      <c r="L267" s="107">
        <v>1194820000</v>
      </c>
      <c r="M267" s="19">
        <v>1194820000</v>
      </c>
      <c r="N267" s="107">
        <v>0</v>
      </c>
      <c r="O267" s="19">
        <v>0</v>
      </c>
      <c r="P267" s="19">
        <v>150000000</v>
      </c>
      <c r="Q267" s="19">
        <v>1044820000</v>
      </c>
      <c r="R267" s="108">
        <v>100000000</v>
      </c>
      <c r="S267" s="20">
        <v>1094820000</v>
      </c>
      <c r="T267" s="21">
        <v>0</v>
      </c>
      <c r="U267" s="284">
        <v>0</v>
      </c>
      <c r="V267" s="284">
        <v>0</v>
      </c>
      <c r="W267" s="284">
        <v>0</v>
      </c>
      <c r="X267" s="284">
        <f t="shared" ref="X267:X268" si="255">U267+V267+W267</f>
        <v>0</v>
      </c>
      <c r="Y267" s="284">
        <f t="shared" ref="Y267:Y268" si="256">P267-X267</f>
        <v>150000000</v>
      </c>
      <c r="Z267" s="284">
        <f t="shared" ref="Z267:Z268" si="257">M267-(O267+P267)</f>
        <v>1044820000</v>
      </c>
      <c r="AA267" s="17" t="s">
        <v>51</v>
      </c>
      <c r="AB267" s="17" t="s">
        <v>701</v>
      </c>
      <c r="AC267" s="88" t="s">
        <v>30</v>
      </c>
      <c r="AD267" s="22" t="s">
        <v>78</v>
      </c>
      <c r="AE267" s="23" t="s">
        <v>30</v>
      </c>
      <c r="AF267" s="24" t="s">
        <v>277</v>
      </c>
      <c r="AG267" s="23" t="s">
        <v>45</v>
      </c>
    </row>
    <row r="268" spans="1:43" ht="15" customHeight="1">
      <c r="A268" s="17">
        <v>31</v>
      </c>
      <c r="B268" s="106">
        <v>6</v>
      </c>
      <c r="C268" s="17" t="s">
        <v>49</v>
      </c>
      <c r="D268" s="18" t="s">
        <v>24</v>
      </c>
      <c r="E268" s="17" t="s">
        <v>185</v>
      </c>
      <c r="F268" s="17" t="s">
        <v>265</v>
      </c>
      <c r="G268" s="18" t="s">
        <v>266</v>
      </c>
      <c r="H268" s="18" t="s">
        <v>27</v>
      </c>
      <c r="I268" s="18">
        <v>30291172</v>
      </c>
      <c r="J268" s="124" t="str">
        <f t="shared" si="254"/>
        <v>30291172-EJECUCION</v>
      </c>
      <c r="K268" s="128" t="s">
        <v>274</v>
      </c>
      <c r="L268" s="107">
        <v>1313589000</v>
      </c>
      <c r="M268" s="138">
        <v>1313589000</v>
      </c>
      <c r="N268" s="107">
        <v>1173000</v>
      </c>
      <c r="O268" s="138">
        <v>0</v>
      </c>
      <c r="P268" s="138">
        <v>980275641</v>
      </c>
      <c r="Q268" s="19">
        <v>333313359</v>
      </c>
      <c r="R268" s="108">
        <v>900000000</v>
      </c>
      <c r="S268" s="20">
        <v>412416000</v>
      </c>
      <c r="T268" s="21">
        <v>0</v>
      </c>
      <c r="U268" s="284">
        <v>0</v>
      </c>
      <c r="V268" s="284">
        <v>0</v>
      </c>
      <c r="W268" s="284">
        <v>0</v>
      </c>
      <c r="X268" s="284">
        <f t="shared" si="255"/>
        <v>0</v>
      </c>
      <c r="Y268" s="284">
        <f t="shared" si="256"/>
        <v>980275641</v>
      </c>
      <c r="Z268" s="284">
        <f t="shared" si="257"/>
        <v>333313359</v>
      </c>
      <c r="AA268" s="17"/>
      <c r="AB268" s="17" t="s">
        <v>702</v>
      </c>
      <c r="AC268" s="88" t="s">
        <v>30</v>
      </c>
      <c r="AD268" s="22" t="s">
        <v>31</v>
      </c>
      <c r="AE268" s="23" t="s">
        <v>30</v>
      </c>
      <c r="AF268" s="24" t="s">
        <v>275</v>
      </c>
      <c r="AG268" s="23" t="s">
        <v>45</v>
      </c>
    </row>
    <row r="269" spans="1:43">
      <c r="A269" s="93"/>
      <c r="C269" s="93"/>
      <c r="D269" s="94"/>
      <c r="E269" s="93"/>
      <c r="F269" s="93"/>
      <c r="G269" s="95"/>
      <c r="H269" s="93"/>
      <c r="I269" s="95"/>
      <c r="K269" s="122" t="s">
        <v>52</v>
      </c>
      <c r="L269" s="25">
        <f>SUBTOTAL(9,L267:L268)</f>
        <v>2508409000</v>
      </c>
      <c r="M269" s="123">
        <f>SUBTOTAL(9,M267:M268)</f>
        <v>2508409000</v>
      </c>
      <c r="N269" s="25">
        <f t="shared" ref="N269:P269" si="258">SUBTOTAL(9,N267:N268)</f>
        <v>1173000</v>
      </c>
      <c r="O269" s="123">
        <f t="shared" si="258"/>
        <v>0</v>
      </c>
      <c r="P269" s="123">
        <f t="shared" si="258"/>
        <v>1130275641</v>
      </c>
      <c r="Q269" s="121">
        <v>1378133359</v>
      </c>
      <c r="R269" s="25">
        <v>500000000</v>
      </c>
      <c r="S269" s="25">
        <v>1441483952</v>
      </c>
      <c r="T269" s="25">
        <v>0</v>
      </c>
      <c r="U269" s="123">
        <f t="shared" ref="U269:W269" si="259">SUBTOTAL(9,U267:U268)</f>
        <v>0</v>
      </c>
      <c r="V269" s="123">
        <f t="shared" si="259"/>
        <v>0</v>
      </c>
      <c r="W269" s="123">
        <f t="shared" si="259"/>
        <v>0</v>
      </c>
      <c r="X269" s="123">
        <f t="shared" ref="X269:Z269" si="260">SUBTOTAL(9,X267:X268)</f>
        <v>0</v>
      </c>
      <c r="Y269" s="123">
        <f t="shared" si="260"/>
        <v>1130275641</v>
      </c>
      <c r="Z269" s="123">
        <f t="shared" si="260"/>
        <v>1378133359</v>
      </c>
      <c r="AA269" s="99"/>
      <c r="AB269" s="99"/>
      <c r="AC269" s="273"/>
      <c r="AE269" s="23"/>
      <c r="AF269" s="24"/>
      <c r="AG269" s="23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</row>
    <row r="270" spans="1:43" ht="8.25" customHeight="1">
      <c r="A270" s="93"/>
      <c r="C270" s="93"/>
      <c r="D270" s="94"/>
      <c r="E270" s="93"/>
      <c r="F270" s="93"/>
      <c r="G270" s="95"/>
      <c r="H270" s="93"/>
      <c r="I270" s="95"/>
      <c r="K270" s="278"/>
      <c r="M270" s="93"/>
      <c r="O270" s="93"/>
      <c r="P270" s="93"/>
      <c r="U270" s="134"/>
      <c r="V270" s="134"/>
      <c r="W270" s="134"/>
      <c r="X270" s="134"/>
      <c r="Y270" s="134"/>
      <c r="Z270" s="93"/>
      <c r="AA270" s="93"/>
      <c r="AB270" s="93"/>
      <c r="AC270" s="272"/>
      <c r="AE270" s="23"/>
      <c r="AF270" s="24"/>
      <c r="AG270" s="23"/>
    </row>
    <row r="271" spans="1:43">
      <c r="A271" s="93"/>
      <c r="C271" s="93"/>
      <c r="D271" s="94"/>
      <c r="E271" s="93"/>
      <c r="F271" s="93"/>
      <c r="G271" s="95"/>
      <c r="H271" s="93"/>
      <c r="I271" s="95"/>
      <c r="K271" s="16" t="s">
        <v>53</v>
      </c>
      <c r="M271" s="93"/>
      <c r="O271" s="93"/>
      <c r="P271" s="93"/>
      <c r="U271" s="134"/>
      <c r="V271" s="134"/>
      <c r="W271" s="134"/>
      <c r="X271" s="134"/>
      <c r="Y271" s="134"/>
      <c r="Z271" s="93"/>
      <c r="AA271" s="93"/>
      <c r="AB271" s="93"/>
      <c r="AC271" s="272"/>
      <c r="AE271" s="23"/>
      <c r="AF271" s="24"/>
      <c r="AG271" s="23"/>
    </row>
    <row r="272" spans="1:43" ht="15" customHeight="1">
      <c r="A272" s="17">
        <v>31</v>
      </c>
      <c r="B272" s="106">
        <v>11</v>
      </c>
      <c r="C272" s="17" t="s">
        <v>54</v>
      </c>
      <c r="D272" s="18" t="s">
        <v>69</v>
      </c>
      <c r="E272" s="17" t="s">
        <v>185</v>
      </c>
      <c r="F272" s="17" t="s">
        <v>265</v>
      </c>
      <c r="G272" s="18" t="s">
        <v>266</v>
      </c>
      <c r="H272" s="18" t="s">
        <v>27</v>
      </c>
      <c r="I272" s="18">
        <v>30465242</v>
      </c>
      <c r="J272" s="124" t="str">
        <f t="shared" ref="J272:J274" si="261">CONCATENATE(I272,"-",H272)</f>
        <v>30465242-EJECUCION</v>
      </c>
      <c r="K272" s="18" t="s">
        <v>280</v>
      </c>
      <c r="L272" s="107">
        <v>315000000</v>
      </c>
      <c r="M272" s="19">
        <v>315000000</v>
      </c>
      <c r="N272" s="107">
        <v>0</v>
      </c>
      <c r="O272" s="19">
        <v>0</v>
      </c>
      <c r="P272" s="19">
        <v>29000000</v>
      </c>
      <c r="Q272" s="19">
        <v>286000000</v>
      </c>
      <c r="R272" s="113">
        <v>29000000</v>
      </c>
      <c r="S272" s="20">
        <v>286000000</v>
      </c>
      <c r="T272" s="21">
        <v>0</v>
      </c>
      <c r="U272" s="284">
        <v>0</v>
      </c>
      <c r="V272" s="284">
        <v>0</v>
      </c>
      <c r="W272" s="284">
        <v>0</v>
      </c>
      <c r="X272" s="284">
        <f t="shared" ref="X272:X274" si="262">U272+V272+W272</f>
        <v>0</v>
      </c>
      <c r="Y272" s="284">
        <f t="shared" ref="Y272:Y274" si="263">P272-X272</f>
        <v>29000000</v>
      </c>
      <c r="Z272" s="284">
        <f t="shared" ref="Z272:Z274" si="264">M272-(O272+P272)</f>
        <v>286000000</v>
      </c>
      <c r="AA272" s="17" t="s">
        <v>51</v>
      </c>
      <c r="AB272" s="17" t="s">
        <v>73</v>
      </c>
      <c r="AC272" s="88" t="s">
        <v>57</v>
      </c>
      <c r="AD272" s="22" t="s">
        <v>31</v>
      </c>
      <c r="AE272" s="23"/>
      <c r="AF272" s="24"/>
      <c r="AG272" s="23"/>
    </row>
    <row r="273" spans="1:43" ht="15" customHeight="1">
      <c r="A273" s="17">
        <v>29</v>
      </c>
      <c r="B273" s="106">
        <v>0</v>
      </c>
      <c r="C273" s="17" t="s">
        <v>54</v>
      </c>
      <c r="D273" s="18" t="s">
        <v>69</v>
      </c>
      <c r="E273" s="17" t="s">
        <v>185</v>
      </c>
      <c r="F273" s="17" t="s">
        <v>265</v>
      </c>
      <c r="G273" s="18" t="s">
        <v>266</v>
      </c>
      <c r="H273" s="18" t="s">
        <v>27</v>
      </c>
      <c r="I273" s="18">
        <v>30481410</v>
      </c>
      <c r="J273" s="124" t="str">
        <f t="shared" si="261"/>
        <v>30481410-EJECUCION</v>
      </c>
      <c r="K273" s="18" t="s">
        <v>281</v>
      </c>
      <c r="L273" s="107">
        <v>21000000</v>
      </c>
      <c r="M273" s="19">
        <v>21000000</v>
      </c>
      <c r="N273" s="107">
        <v>0</v>
      </c>
      <c r="O273" s="19">
        <v>0</v>
      </c>
      <c r="P273" s="19">
        <v>21000000</v>
      </c>
      <c r="Q273" s="19">
        <v>0</v>
      </c>
      <c r="R273" s="113">
        <v>21000000</v>
      </c>
      <c r="S273" s="20">
        <v>0</v>
      </c>
      <c r="T273" s="21"/>
      <c r="U273" s="284">
        <v>0</v>
      </c>
      <c r="V273" s="284">
        <v>0</v>
      </c>
      <c r="W273" s="284">
        <v>0</v>
      </c>
      <c r="X273" s="284">
        <f t="shared" si="262"/>
        <v>0</v>
      </c>
      <c r="Y273" s="284">
        <f t="shared" si="263"/>
        <v>21000000</v>
      </c>
      <c r="Z273" s="284">
        <f t="shared" si="264"/>
        <v>0</v>
      </c>
      <c r="AA273" s="17" t="s">
        <v>51</v>
      </c>
      <c r="AB273" s="17" t="s">
        <v>702</v>
      </c>
      <c r="AC273" s="88" t="s">
        <v>57</v>
      </c>
      <c r="AD273" s="22"/>
      <c r="AE273" s="23"/>
      <c r="AF273" s="24"/>
      <c r="AG273" s="23"/>
    </row>
    <row r="274" spans="1:43" ht="15" customHeight="1">
      <c r="A274" s="17">
        <v>31</v>
      </c>
      <c r="B274" s="106">
        <v>12</v>
      </c>
      <c r="C274" s="17" t="s">
        <v>54</v>
      </c>
      <c r="D274" s="18" t="s">
        <v>69</v>
      </c>
      <c r="E274" s="17" t="s">
        <v>185</v>
      </c>
      <c r="F274" s="17" t="s">
        <v>265</v>
      </c>
      <c r="G274" s="18" t="s">
        <v>266</v>
      </c>
      <c r="H274" s="18" t="s">
        <v>27</v>
      </c>
      <c r="I274" s="18">
        <v>30465244</v>
      </c>
      <c r="J274" s="124" t="str">
        <f t="shared" si="261"/>
        <v>30465244-EJECUCION</v>
      </c>
      <c r="K274" s="128" t="s">
        <v>282</v>
      </c>
      <c r="L274" s="107">
        <v>272000000</v>
      </c>
      <c r="M274" s="138">
        <v>272000000</v>
      </c>
      <c r="N274" s="107">
        <v>0</v>
      </c>
      <c r="O274" s="138">
        <v>0</v>
      </c>
      <c r="P274" s="138">
        <v>50000000</v>
      </c>
      <c r="Q274" s="19">
        <v>222000000</v>
      </c>
      <c r="R274" s="108">
        <v>50000000</v>
      </c>
      <c r="S274" s="20">
        <v>222000000</v>
      </c>
      <c r="T274" s="21">
        <v>0</v>
      </c>
      <c r="U274" s="284">
        <v>0</v>
      </c>
      <c r="V274" s="284">
        <v>0</v>
      </c>
      <c r="W274" s="284">
        <v>0</v>
      </c>
      <c r="X274" s="284">
        <f t="shared" si="262"/>
        <v>0</v>
      </c>
      <c r="Y274" s="284">
        <f t="shared" si="263"/>
        <v>50000000</v>
      </c>
      <c r="Z274" s="284">
        <f t="shared" si="264"/>
        <v>222000000</v>
      </c>
      <c r="AA274" s="17" t="s">
        <v>51</v>
      </c>
      <c r="AB274" s="17" t="s">
        <v>73</v>
      </c>
      <c r="AC274" s="88" t="s">
        <v>60</v>
      </c>
      <c r="AD274" s="22" t="s">
        <v>31</v>
      </c>
      <c r="AE274" s="23" t="s">
        <v>60</v>
      </c>
      <c r="AF274" s="24" t="s">
        <v>283</v>
      </c>
      <c r="AG274" s="23"/>
    </row>
    <row r="275" spans="1:43">
      <c r="A275" s="93"/>
      <c r="C275" s="93"/>
      <c r="D275" s="94"/>
      <c r="E275" s="93"/>
      <c r="F275" s="93"/>
      <c r="G275" s="95"/>
      <c r="H275" s="93"/>
      <c r="I275" s="95"/>
      <c r="K275" s="122" t="s">
        <v>66</v>
      </c>
      <c r="L275" s="25">
        <f>SUBTOTAL(9,L272:L274)</f>
        <v>608000000</v>
      </c>
      <c r="M275" s="123">
        <f>SUBTOTAL(9,M272:M274)</f>
        <v>608000000</v>
      </c>
      <c r="N275" s="25">
        <f t="shared" ref="N275:P275" si="265">SUBTOTAL(9,N272:N274)</f>
        <v>0</v>
      </c>
      <c r="O275" s="123">
        <f t="shared" si="265"/>
        <v>0</v>
      </c>
      <c r="P275" s="123">
        <f t="shared" si="265"/>
        <v>100000000</v>
      </c>
      <c r="Q275" s="121">
        <v>508000000</v>
      </c>
      <c r="R275" s="25">
        <v>100000000</v>
      </c>
      <c r="S275" s="25">
        <v>508000000</v>
      </c>
      <c r="T275" s="25">
        <v>0</v>
      </c>
      <c r="U275" s="123">
        <f t="shared" ref="U275:W275" si="266">SUBTOTAL(9,U272:U274)</f>
        <v>0</v>
      </c>
      <c r="V275" s="123">
        <f t="shared" si="266"/>
        <v>0</v>
      </c>
      <c r="W275" s="123">
        <f t="shared" si="266"/>
        <v>0</v>
      </c>
      <c r="X275" s="123">
        <f t="shared" ref="X275:Z275" si="267">SUBTOTAL(9,X272:X274)</f>
        <v>0</v>
      </c>
      <c r="Y275" s="123">
        <f t="shared" si="267"/>
        <v>100000000</v>
      </c>
      <c r="Z275" s="123">
        <f t="shared" si="267"/>
        <v>508000000</v>
      </c>
      <c r="AA275" s="99"/>
      <c r="AB275" s="99"/>
      <c r="AC275" s="273"/>
      <c r="AE275" s="23"/>
      <c r="AF275" s="24"/>
      <c r="AG275" s="23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</row>
    <row r="276" spans="1:43" ht="6" customHeight="1">
      <c r="A276" s="93"/>
      <c r="C276" s="93"/>
      <c r="D276" s="94"/>
      <c r="E276" s="93"/>
      <c r="F276" s="93"/>
      <c r="G276" s="95"/>
      <c r="H276" s="93"/>
      <c r="I276" s="95"/>
      <c r="K276" s="278"/>
      <c r="M276" s="93"/>
      <c r="O276" s="93"/>
      <c r="P276" s="93"/>
      <c r="U276" s="134"/>
      <c r="V276" s="134"/>
      <c r="W276" s="134"/>
      <c r="X276" s="134"/>
      <c r="Y276" s="134"/>
      <c r="Z276" s="93"/>
      <c r="AA276" s="93"/>
      <c r="AB276" s="93"/>
      <c r="AC276" s="272"/>
      <c r="AE276" s="23"/>
      <c r="AF276" s="24"/>
      <c r="AG276" s="23"/>
    </row>
    <row r="277" spans="1:43" ht="18">
      <c r="A277" s="93"/>
      <c r="C277" s="93"/>
      <c r="D277" s="94"/>
      <c r="E277" s="93"/>
      <c r="F277" s="93"/>
      <c r="G277" s="95"/>
      <c r="H277" s="93"/>
      <c r="I277" s="95"/>
      <c r="K277" s="277" t="s">
        <v>284</v>
      </c>
      <c r="L277" s="58">
        <f>L275+L269+L264</f>
        <v>9214667975</v>
      </c>
      <c r="M277" s="123">
        <f>M275+M269+M264</f>
        <v>9829565013</v>
      </c>
      <c r="N277" s="58">
        <f t="shared" ref="N277:P277" si="268">N275+N269+N264</f>
        <v>4010649002</v>
      </c>
      <c r="O277" s="123">
        <f t="shared" si="268"/>
        <v>5101312633</v>
      </c>
      <c r="P277" s="123">
        <f t="shared" si="268"/>
        <v>2842119021</v>
      </c>
      <c r="Q277" s="123">
        <v>1886133359</v>
      </c>
      <c r="R277" s="58">
        <v>2842119021</v>
      </c>
      <c r="S277" s="58">
        <v>2361899952</v>
      </c>
      <c r="T277" s="58">
        <v>0</v>
      </c>
      <c r="U277" s="123">
        <f t="shared" ref="U277:W277" si="269">U275+U269+U264</f>
        <v>488476081</v>
      </c>
      <c r="V277" s="123">
        <f t="shared" si="269"/>
        <v>298079165</v>
      </c>
      <c r="W277" s="123">
        <f t="shared" si="269"/>
        <v>374528859</v>
      </c>
      <c r="X277" s="123">
        <f t="shared" ref="X277:Z277" si="270">X275+X269+X264</f>
        <v>1161084105</v>
      </c>
      <c r="Y277" s="123">
        <f t="shared" si="270"/>
        <v>1681034916</v>
      </c>
      <c r="Z277" s="123">
        <f t="shared" si="270"/>
        <v>1886133359</v>
      </c>
      <c r="AA277" s="99"/>
      <c r="AB277" s="99"/>
      <c r="AC277" s="273"/>
      <c r="AE277" s="23"/>
      <c r="AF277" s="24"/>
      <c r="AG277" s="23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</row>
    <row r="278" spans="1:43" s="93" customFormat="1" ht="9" customHeight="1">
      <c r="D278" s="94"/>
      <c r="G278" s="95"/>
      <c r="I278" s="95"/>
      <c r="K278" s="96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C278" s="272"/>
      <c r="AE278" s="85"/>
      <c r="AF278" s="81"/>
      <c r="AG278" s="85"/>
    </row>
    <row r="279" spans="1:43" ht="18" customHeight="1">
      <c r="A279" s="73"/>
      <c r="B279" s="75"/>
      <c r="C279" s="73"/>
      <c r="D279" s="73"/>
      <c r="E279" s="73"/>
      <c r="F279" s="73"/>
      <c r="G279" s="130"/>
      <c r="H279" s="73"/>
      <c r="I279" s="310"/>
      <c r="J279" s="75"/>
      <c r="K279" s="276" t="s">
        <v>285</v>
      </c>
      <c r="L279" s="13"/>
      <c r="M279" s="73"/>
      <c r="N279" s="13"/>
      <c r="O279" s="73"/>
      <c r="P279" s="73"/>
      <c r="Q279" s="74"/>
      <c r="R279" s="13"/>
      <c r="S279" s="13"/>
      <c r="T279" s="13"/>
      <c r="U279" s="285"/>
      <c r="V279" s="285"/>
      <c r="W279" s="285"/>
      <c r="X279" s="285"/>
      <c r="Y279" s="285"/>
      <c r="Z279" s="130"/>
      <c r="AA279" s="130"/>
      <c r="AB279" s="73"/>
      <c r="AC279" s="73"/>
      <c r="AE279" s="23"/>
      <c r="AF279" s="24"/>
      <c r="AG279" s="23"/>
    </row>
    <row r="280" spans="1:43">
      <c r="A280" s="93"/>
      <c r="C280" s="93"/>
      <c r="D280" s="94"/>
      <c r="E280" s="93"/>
      <c r="F280" s="93"/>
      <c r="G280" s="95"/>
      <c r="H280" s="93"/>
      <c r="I280" s="95"/>
      <c r="K280" s="16" t="s">
        <v>22</v>
      </c>
      <c r="M280" s="93"/>
      <c r="O280" s="93"/>
      <c r="P280" s="93"/>
      <c r="U280" s="134"/>
      <c r="V280" s="134"/>
      <c r="W280" s="134"/>
      <c r="X280" s="134"/>
      <c r="Y280" s="134"/>
      <c r="Z280" s="93"/>
      <c r="AA280" s="93"/>
      <c r="AB280" s="93"/>
      <c r="AC280" s="272"/>
      <c r="AE280" s="23"/>
      <c r="AF280" s="24"/>
      <c r="AG280" s="23"/>
    </row>
    <row r="281" spans="1:43" ht="15" customHeight="1">
      <c r="A281" s="19">
        <v>33</v>
      </c>
      <c r="B281" s="106">
        <v>0</v>
      </c>
      <c r="C281" s="17" t="s">
        <v>23</v>
      </c>
      <c r="D281" s="18" t="s">
        <v>69</v>
      </c>
      <c r="E281" s="17" t="s">
        <v>185</v>
      </c>
      <c r="F281" s="17" t="s">
        <v>185</v>
      </c>
      <c r="G281" s="18" t="s">
        <v>286</v>
      </c>
      <c r="H281" s="18" t="s">
        <v>27</v>
      </c>
      <c r="I281" s="18">
        <v>30074650</v>
      </c>
      <c r="J281" s="124" t="str">
        <f t="shared" ref="J281:J282" si="271">CONCATENATE(I281,"-",H281)</f>
        <v>30074650-EJECUCION</v>
      </c>
      <c r="K281" s="18" t="s">
        <v>287</v>
      </c>
      <c r="L281" s="107">
        <v>970565606</v>
      </c>
      <c r="M281" s="19">
        <v>935262364</v>
      </c>
      <c r="N281" s="107">
        <v>920159601</v>
      </c>
      <c r="O281" s="19">
        <v>912101001</v>
      </c>
      <c r="P281" s="19">
        <v>23161363</v>
      </c>
      <c r="Q281" s="19">
        <v>0</v>
      </c>
      <c r="R281" s="108">
        <v>50406005</v>
      </c>
      <c r="S281" s="20">
        <v>0</v>
      </c>
      <c r="T281" s="21">
        <v>0</v>
      </c>
      <c r="U281" s="284">
        <v>0</v>
      </c>
      <c r="V281" s="284">
        <v>0</v>
      </c>
      <c r="W281" s="284">
        <v>10449156</v>
      </c>
      <c r="X281" s="284">
        <f t="shared" ref="X281:X282" si="272">U281+V281+W281</f>
        <v>10449156</v>
      </c>
      <c r="Y281" s="284">
        <f t="shared" ref="Y281:Y282" si="273">P281-X281</f>
        <v>12712207</v>
      </c>
      <c r="Z281" s="284">
        <f t="shared" ref="Z281:Z282" si="274">M281-(O281+P281)</f>
        <v>0</v>
      </c>
      <c r="AA281" s="17" t="s">
        <v>29</v>
      </c>
      <c r="AB281" s="17" t="s">
        <v>702</v>
      </c>
      <c r="AC281" s="88" t="s">
        <v>30</v>
      </c>
      <c r="AD281" s="22" t="s">
        <v>31</v>
      </c>
      <c r="AE281" s="23" t="s">
        <v>30</v>
      </c>
      <c r="AF281" s="24" t="s">
        <v>288</v>
      </c>
      <c r="AG281" s="23" t="s">
        <v>45</v>
      </c>
    </row>
    <row r="282" spans="1:43" ht="15" customHeight="1">
      <c r="A282" s="19">
        <v>31</v>
      </c>
      <c r="B282" s="53"/>
      <c r="C282" s="17" t="s">
        <v>23</v>
      </c>
      <c r="D282" s="18" t="s">
        <v>90</v>
      </c>
      <c r="E282" s="17" t="s">
        <v>185</v>
      </c>
      <c r="F282" s="17" t="s">
        <v>185</v>
      </c>
      <c r="G282" s="18"/>
      <c r="H282" s="18" t="s">
        <v>35</v>
      </c>
      <c r="I282" s="79">
        <v>30076574</v>
      </c>
      <c r="J282" s="124" t="str">
        <f t="shared" si="271"/>
        <v>30076574-DISEÑO</v>
      </c>
      <c r="K282" s="18" t="s">
        <v>291</v>
      </c>
      <c r="L282" s="109"/>
      <c r="M282" s="19">
        <v>135089000</v>
      </c>
      <c r="N282" s="109"/>
      <c r="O282" s="19">
        <v>121552095</v>
      </c>
      <c r="P282" s="19">
        <v>13536905</v>
      </c>
      <c r="Q282" s="19">
        <v>0</v>
      </c>
      <c r="R282" s="110"/>
      <c r="S282" s="72"/>
      <c r="T282" s="98"/>
      <c r="U282" s="284">
        <v>0</v>
      </c>
      <c r="V282" s="284">
        <v>0</v>
      </c>
      <c r="W282" s="284">
        <v>0</v>
      </c>
      <c r="X282" s="284">
        <f t="shared" si="272"/>
        <v>0</v>
      </c>
      <c r="Y282" s="284">
        <f t="shared" si="273"/>
        <v>13536905</v>
      </c>
      <c r="Z282" s="284">
        <f t="shared" si="274"/>
        <v>0</v>
      </c>
      <c r="AA282" s="17" t="s">
        <v>29</v>
      </c>
      <c r="AB282" s="17" t="s">
        <v>702</v>
      </c>
      <c r="AC282" s="88" t="s">
        <v>30</v>
      </c>
      <c r="AD282" s="22"/>
      <c r="AE282" s="23"/>
      <c r="AF282" s="24"/>
      <c r="AG282" s="23"/>
    </row>
    <row r="283" spans="1:43">
      <c r="A283" s="93"/>
      <c r="C283" s="93"/>
      <c r="D283" s="94"/>
      <c r="E283" s="93"/>
      <c r="F283" s="93"/>
      <c r="G283" s="95"/>
      <c r="H283" s="93"/>
      <c r="I283" s="95"/>
      <c r="K283" s="122" t="s">
        <v>47</v>
      </c>
      <c r="L283" s="25">
        <f>SUBTOTAL(9,L281:L282)</f>
        <v>970565606</v>
      </c>
      <c r="M283" s="123">
        <f t="shared" ref="M283:AG283" si="275">SUBTOTAL(9,M281:M282)</f>
        <v>1070351364</v>
      </c>
      <c r="N283" s="25">
        <f t="shared" si="275"/>
        <v>920159601</v>
      </c>
      <c r="O283" s="123">
        <f t="shared" si="275"/>
        <v>1033653096</v>
      </c>
      <c r="P283" s="123">
        <f t="shared" si="275"/>
        <v>36698268</v>
      </c>
      <c r="Q283" s="121">
        <v>0</v>
      </c>
      <c r="R283" s="25">
        <v>50406005</v>
      </c>
      <c r="S283" s="25">
        <v>0</v>
      </c>
      <c r="T283" s="25">
        <v>0</v>
      </c>
      <c r="U283" s="123">
        <f t="shared" si="275"/>
        <v>0</v>
      </c>
      <c r="V283" s="123">
        <f t="shared" si="275"/>
        <v>0</v>
      </c>
      <c r="W283" s="123">
        <f t="shared" si="275"/>
        <v>10449156</v>
      </c>
      <c r="X283" s="123">
        <f t="shared" si="275"/>
        <v>10449156</v>
      </c>
      <c r="Y283" s="123">
        <f t="shared" si="275"/>
        <v>26249112</v>
      </c>
      <c r="Z283" s="123">
        <f t="shared" si="275"/>
        <v>0</v>
      </c>
      <c r="AA283" s="51"/>
      <c r="AB283" s="51"/>
      <c r="AC283" s="86"/>
      <c r="AD283" s="25">
        <f t="shared" si="275"/>
        <v>0</v>
      </c>
      <c r="AE283" s="25">
        <f t="shared" si="275"/>
        <v>0</v>
      </c>
      <c r="AF283" s="25">
        <f t="shared" si="275"/>
        <v>0</v>
      </c>
      <c r="AG283" s="126">
        <f t="shared" si="275"/>
        <v>0</v>
      </c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</row>
    <row r="284" spans="1:43" ht="3.75" customHeight="1">
      <c r="A284" s="93"/>
      <c r="C284" s="93"/>
      <c r="D284" s="94"/>
      <c r="E284" s="93"/>
      <c r="F284" s="93"/>
      <c r="G284" s="95"/>
      <c r="H284" s="93"/>
      <c r="I284" s="95"/>
      <c r="K284" s="278"/>
      <c r="M284" s="93"/>
      <c r="O284" s="93"/>
      <c r="P284" s="93"/>
      <c r="U284" s="134"/>
      <c r="V284" s="134"/>
      <c r="W284" s="134"/>
      <c r="X284" s="134"/>
      <c r="Y284" s="134"/>
      <c r="Z284" s="93"/>
      <c r="AA284" s="93"/>
      <c r="AB284" s="93"/>
      <c r="AC284" s="272"/>
      <c r="AE284" s="23"/>
      <c r="AF284" s="24"/>
      <c r="AG284" s="23"/>
    </row>
    <row r="285" spans="1:43">
      <c r="A285" s="93"/>
      <c r="C285" s="93"/>
      <c r="D285" s="94"/>
      <c r="E285" s="93"/>
      <c r="F285" s="93"/>
      <c r="G285" s="95"/>
      <c r="H285" s="93"/>
      <c r="I285" s="95"/>
      <c r="K285" s="16" t="s">
        <v>53</v>
      </c>
      <c r="M285" s="93"/>
      <c r="O285" s="93"/>
      <c r="P285" s="93"/>
      <c r="U285" s="134"/>
      <c r="V285" s="134"/>
      <c r="W285" s="134"/>
      <c r="X285" s="134"/>
      <c r="Y285" s="134"/>
      <c r="Z285" s="93"/>
      <c r="AA285" s="93"/>
      <c r="AB285" s="93"/>
      <c r="AC285" s="272"/>
      <c r="AE285" s="23"/>
      <c r="AF285" s="24"/>
      <c r="AG285" s="23"/>
    </row>
    <row r="286" spans="1:43" ht="15" customHeight="1">
      <c r="A286" s="17">
        <v>29</v>
      </c>
      <c r="B286" s="112"/>
      <c r="C286" s="17" t="s">
        <v>54</v>
      </c>
      <c r="D286" s="18" t="s">
        <v>90</v>
      </c>
      <c r="E286" s="17" t="s">
        <v>185</v>
      </c>
      <c r="F286" s="17" t="s">
        <v>185</v>
      </c>
      <c r="G286" s="18" t="s">
        <v>286</v>
      </c>
      <c r="H286" s="18" t="s">
        <v>27</v>
      </c>
      <c r="I286" s="18">
        <v>30459473</v>
      </c>
      <c r="J286" s="124" t="str">
        <f t="shared" ref="J286:J287" si="276">CONCATENATE(I286,"-",H286)</f>
        <v>30459473-EJECUCION</v>
      </c>
      <c r="K286" s="18" t="s">
        <v>290</v>
      </c>
      <c r="L286" s="107">
        <v>286491000</v>
      </c>
      <c r="M286" s="19">
        <v>286491000</v>
      </c>
      <c r="N286" s="107">
        <v>0</v>
      </c>
      <c r="O286" s="19">
        <v>0</v>
      </c>
      <c r="P286" s="19">
        <v>286491000</v>
      </c>
      <c r="Q286" s="19">
        <v>0</v>
      </c>
      <c r="R286" s="108">
        <v>286491000</v>
      </c>
      <c r="S286" s="20">
        <v>0</v>
      </c>
      <c r="T286" s="41">
        <v>0</v>
      </c>
      <c r="U286" s="284">
        <v>0</v>
      </c>
      <c r="V286" s="284">
        <v>0</v>
      </c>
      <c r="W286" s="284">
        <v>0</v>
      </c>
      <c r="X286" s="284">
        <f t="shared" ref="X286:X287" si="277">U286+V286+W286</f>
        <v>0</v>
      </c>
      <c r="Y286" s="284">
        <f t="shared" ref="Y286:Y287" si="278">P286-X286</f>
        <v>286491000</v>
      </c>
      <c r="Z286" s="284">
        <f t="shared" ref="Z286:Z287" si="279">M286-(O286+P286)</f>
        <v>0</v>
      </c>
      <c r="AA286" s="17" t="s">
        <v>51</v>
      </c>
      <c r="AB286" s="17" t="s">
        <v>702</v>
      </c>
      <c r="AC286" s="88" t="s">
        <v>40</v>
      </c>
      <c r="AD286" s="42"/>
      <c r="AE286" s="43"/>
      <c r="AF286" s="46"/>
      <c r="AG286" s="43"/>
    </row>
    <row r="287" spans="1:43" ht="15" customHeight="1">
      <c r="A287" s="17">
        <v>31</v>
      </c>
      <c r="B287" s="112"/>
      <c r="C287" s="17" t="s">
        <v>54</v>
      </c>
      <c r="D287" s="18" t="s">
        <v>90</v>
      </c>
      <c r="E287" s="17" t="s">
        <v>185</v>
      </c>
      <c r="F287" s="17" t="s">
        <v>185</v>
      </c>
      <c r="G287" s="18" t="s">
        <v>286</v>
      </c>
      <c r="H287" s="18" t="s">
        <v>27</v>
      </c>
      <c r="I287" s="18">
        <v>30076574</v>
      </c>
      <c r="J287" s="124" t="str">
        <f t="shared" si="276"/>
        <v>30076574-EJECUCION</v>
      </c>
      <c r="K287" s="128" t="s">
        <v>291</v>
      </c>
      <c r="L287" s="107">
        <v>2559438000</v>
      </c>
      <c r="M287" s="138">
        <v>2559438000</v>
      </c>
      <c r="N287" s="107">
        <v>0</v>
      </c>
      <c r="O287" s="138">
        <v>0</v>
      </c>
      <c r="P287" s="138">
        <v>369926889</v>
      </c>
      <c r="Q287" s="19">
        <v>2189511111</v>
      </c>
      <c r="R287" s="108">
        <v>150000000</v>
      </c>
      <c r="S287" s="20">
        <v>2409438000</v>
      </c>
      <c r="T287" s="41"/>
      <c r="U287" s="284">
        <v>0</v>
      </c>
      <c r="V287" s="284">
        <v>0</v>
      </c>
      <c r="W287" s="284">
        <v>0</v>
      </c>
      <c r="X287" s="284">
        <f t="shared" si="277"/>
        <v>0</v>
      </c>
      <c r="Y287" s="284">
        <f t="shared" si="278"/>
        <v>369926889</v>
      </c>
      <c r="Z287" s="284">
        <f t="shared" si="279"/>
        <v>2189511111</v>
      </c>
      <c r="AA287" s="17" t="s">
        <v>135</v>
      </c>
      <c r="AB287" s="17" t="s">
        <v>702</v>
      </c>
      <c r="AC287" s="88" t="s">
        <v>57</v>
      </c>
      <c r="AD287" s="42"/>
      <c r="AE287" s="43"/>
      <c r="AF287" s="46"/>
      <c r="AG287" s="43"/>
    </row>
    <row r="288" spans="1:43">
      <c r="A288" s="93"/>
      <c r="C288" s="93"/>
      <c r="D288" s="94"/>
      <c r="E288" s="93"/>
      <c r="F288" s="93"/>
      <c r="G288" s="95"/>
      <c r="H288" s="93"/>
      <c r="I288" s="95"/>
      <c r="K288" s="122" t="s">
        <v>66</v>
      </c>
      <c r="L288" s="25">
        <f>SUBTOTAL(9,L286:L287)</f>
        <v>2845929000</v>
      </c>
      <c r="M288" s="123">
        <f t="shared" ref="M288:P288" si="280">SUBTOTAL(9,M286:M287)</f>
        <v>2845929000</v>
      </c>
      <c r="N288" s="25">
        <f t="shared" si="280"/>
        <v>0</v>
      </c>
      <c r="O288" s="123">
        <f t="shared" si="280"/>
        <v>0</v>
      </c>
      <c r="P288" s="123">
        <f t="shared" si="280"/>
        <v>656417889</v>
      </c>
      <c r="Q288" s="121">
        <v>2189511111</v>
      </c>
      <c r="R288" s="25">
        <v>436491000</v>
      </c>
      <c r="S288" s="25">
        <v>2409438000</v>
      </c>
      <c r="T288" s="25">
        <v>0</v>
      </c>
      <c r="U288" s="123">
        <f t="shared" ref="U288:W288" si="281">SUBTOTAL(9,U286:U287)</f>
        <v>0</v>
      </c>
      <c r="V288" s="123">
        <f t="shared" si="281"/>
        <v>0</v>
      </c>
      <c r="W288" s="123">
        <f t="shared" si="281"/>
        <v>0</v>
      </c>
      <c r="X288" s="123">
        <f t="shared" ref="X288:Z288" si="282">SUBTOTAL(9,X286:X287)</f>
        <v>0</v>
      </c>
      <c r="Y288" s="123">
        <f t="shared" si="282"/>
        <v>656417889</v>
      </c>
      <c r="Z288" s="123">
        <f t="shared" si="282"/>
        <v>2189511111</v>
      </c>
      <c r="AA288" s="99"/>
      <c r="AB288" s="99"/>
      <c r="AC288" s="273"/>
      <c r="AE288" s="23"/>
      <c r="AF288" s="24"/>
      <c r="AG288" s="23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</row>
    <row r="289" spans="1:43" ht="6.75" customHeight="1">
      <c r="A289" s="93"/>
      <c r="C289" s="93"/>
      <c r="D289" s="94"/>
      <c r="E289" s="93"/>
      <c r="F289" s="93"/>
      <c r="G289" s="95"/>
      <c r="H289" s="93"/>
      <c r="I289" s="95"/>
      <c r="K289" s="278"/>
      <c r="M289" s="93"/>
      <c r="O289" s="93"/>
      <c r="P289" s="93"/>
      <c r="U289" s="134"/>
      <c r="V289" s="134"/>
      <c r="W289" s="134"/>
      <c r="X289" s="134"/>
      <c r="Y289" s="134"/>
      <c r="Z289" s="93"/>
      <c r="AA289" s="93"/>
      <c r="AB289" s="93"/>
      <c r="AC289" s="272"/>
      <c r="AE289" s="23"/>
      <c r="AF289" s="24"/>
      <c r="AG289" s="23"/>
    </row>
    <row r="290" spans="1:43" ht="18">
      <c r="A290" s="93"/>
      <c r="C290" s="93"/>
      <c r="D290" s="94"/>
      <c r="E290" s="93"/>
      <c r="F290" s="93"/>
      <c r="G290" s="95"/>
      <c r="H290" s="93"/>
      <c r="I290" s="95"/>
      <c r="K290" s="277" t="s">
        <v>292</v>
      </c>
      <c r="L290" s="58">
        <f>L288+L283</f>
        <v>3816494606</v>
      </c>
      <c r="M290" s="123">
        <f>M288+M283</f>
        <v>3916280364</v>
      </c>
      <c r="N290" s="58">
        <f t="shared" ref="N290:P290" si="283">N288+N283</f>
        <v>920159601</v>
      </c>
      <c r="O290" s="123">
        <f t="shared" si="283"/>
        <v>1033653096</v>
      </c>
      <c r="P290" s="123">
        <f t="shared" si="283"/>
        <v>693116157</v>
      </c>
      <c r="Q290" s="123">
        <v>2189511111</v>
      </c>
      <c r="R290" s="58">
        <v>693116157</v>
      </c>
      <c r="S290" s="58">
        <v>2409438000</v>
      </c>
      <c r="T290" s="58">
        <v>0</v>
      </c>
      <c r="U290" s="123">
        <f t="shared" ref="U290:W290" si="284">U288+U283</f>
        <v>0</v>
      </c>
      <c r="V290" s="123">
        <f t="shared" si="284"/>
        <v>0</v>
      </c>
      <c r="W290" s="123">
        <f t="shared" si="284"/>
        <v>10449156</v>
      </c>
      <c r="X290" s="123">
        <f t="shared" ref="X290:Z290" si="285">X288+X283</f>
        <v>10449156</v>
      </c>
      <c r="Y290" s="123">
        <f t="shared" si="285"/>
        <v>682667001</v>
      </c>
      <c r="Z290" s="123">
        <f t="shared" si="285"/>
        <v>2189511111</v>
      </c>
      <c r="AA290" s="99"/>
      <c r="AB290" s="99"/>
      <c r="AC290" s="273"/>
      <c r="AE290" s="23"/>
      <c r="AF290" s="24"/>
      <c r="AG290" s="23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</row>
    <row r="291" spans="1:43" s="93" customFormat="1" ht="4.5" customHeight="1">
      <c r="D291" s="94"/>
      <c r="G291" s="95"/>
      <c r="I291" s="95"/>
      <c r="K291" s="96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C291" s="272"/>
      <c r="AE291" s="85"/>
      <c r="AF291" s="81"/>
      <c r="AG291" s="85"/>
    </row>
    <row r="292" spans="1:43" ht="18" customHeight="1">
      <c r="A292" s="73"/>
      <c r="B292" s="75"/>
      <c r="C292" s="73"/>
      <c r="D292" s="73"/>
      <c r="E292" s="73"/>
      <c r="F292" s="73"/>
      <c r="G292" s="130"/>
      <c r="H292" s="73"/>
      <c r="I292" s="310"/>
      <c r="J292" s="75"/>
      <c r="K292" s="276" t="s">
        <v>293</v>
      </c>
      <c r="L292" s="13"/>
      <c r="M292" s="73"/>
      <c r="N292" s="13"/>
      <c r="O292" s="73"/>
      <c r="P292" s="73"/>
      <c r="Q292" s="74"/>
      <c r="R292" s="13"/>
      <c r="S292" s="13"/>
      <c r="T292" s="13"/>
      <c r="U292" s="285"/>
      <c r="V292" s="285"/>
      <c r="W292" s="285"/>
      <c r="X292" s="285"/>
      <c r="Y292" s="285"/>
      <c r="Z292" s="130"/>
      <c r="AA292" s="130"/>
      <c r="AB292" s="73"/>
      <c r="AC292" s="73"/>
      <c r="AE292" s="23"/>
      <c r="AF292" s="24"/>
      <c r="AG292" s="23"/>
    </row>
    <row r="293" spans="1:43">
      <c r="A293" s="93"/>
      <c r="C293" s="93"/>
      <c r="D293" s="94"/>
      <c r="E293" s="93"/>
      <c r="F293" s="93"/>
      <c r="G293" s="95"/>
      <c r="H293" s="93"/>
      <c r="I293" s="95"/>
      <c r="K293" s="16" t="s">
        <v>22</v>
      </c>
      <c r="M293" s="93"/>
      <c r="O293" s="93"/>
      <c r="P293" s="93"/>
      <c r="U293" s="134"/>
      <c r="V293" s="134"/>
      <c r="W293" s="134"/>
      <c r="X293" s="134"/>
      <c r="Y293" s="134"/>
      <c r="Z293" s="93"/>
      <c r="AA293" s="93"/>
      <c r="AB293" s="93"/>
      <c r="AC293" s="272"/>
      <c r="AE293" s="23"/>
      <c r="AF293" s="24"/>
      <c r="AG293" s="23"/>
    </row>
    <row r="294" spans="1:43" ht="15" customHeight="1">
      <c r="A294" s="17">
        <v>31</v>
      </c>
      <c r="B294" s="106">
        <v>0</v>
      </c>
      <c r="C294" s="17" t="s">
        <v>23</v>
      </c>
      <c r="D294" s="18" t="s">
        <v>69</v>
      </c>
      <c r="E294" s="17" t="s">
        <v>185</v>
      </c>
      <c r="F294" s="17" t="s">
        <v>294</v>
      </c>
      <c r="G294" s="18" t="s">
        <v>295</v>
      </c>
      <c r="H294" s="18" t="s">
        <v>27</v>
      </c>
      <c r="I294" s="18">
        <v>30108787</v>
      </c>
      <c r="J294" s="124" t="str">
        <f t="shared" ref="J294:J298" si="286">CONCATENATE(I294,"-",H294)</f>
        <v>30108787-EJECUCION</v>
      </c>
      <c r="K294" s="18" t="s">
        <v>296</v>
      </c>
      <c r="L294" s="107">
        <v>1491978107</v>
      </c>
      <c r="M294" s="19">
        <v>1587610000</v>
      </c>
      <c r="N294" s="107">
        <v>1444783107</v>
      </c>
      <c r="O294" s="19">
        <v>1395290867</v>
      </c>
      <c r="P294" s="19">
        <v>192319133</v>
      </c>
      <c r="Q294" s="19">
        <v>0</v>
      </c>
      <c r="R294" s="108">
        <v>47195000</v>
      </c>
      <c r="S294" s="20">
        <v>0</v>
      </c>
      <c r="T294" s="21">
        <v>0</v>
      </c>
      <c r="U294" s="284">
        <v>5569282</v>
      </c>
      <c r="V294" s="284">
        <v>4819500</v>
      </c>
      <c r="W294" s="284">
        <v>0</v>
      </c>
      <c r="X294" s="284">
        <f t="shared" ref="X294:X298" si="287">U294+V294+W294</f>
        <v>10388782</v>
      </c>
      <c r="Y294" s="284">
        <f t="shared" ref="Y294:Y298" si="288">P294-X294</f>
        <v>181930351</v>
      </c>
      <c r="Z294" s="284">
        <f t="shared" ref="Z294:Z298" si="289">M294-(O294+P294)</f>
        <v>0</v>
      </c>
      <c r="AA294" s="17" t="s">
        <v>29</v>
      </c>
      <c r="AB294" s="17" t="s">
        <v>702</v>
      </c>
      <c r="AC294" s="88" t="s">
        <v>30</v>
      </c>
      <c r="AD294" s="22" t="s">
        <v>31</v>
      </c>
      <c r="AE294" s="23" t="s">
        <v>30</v>
      </c>
      <c r="AF294" s="24" t="s">
        <v>193</v>
      </c>
      <c r="AG294" s="23" t="s">
        <v>45</v>
      </c>
    </row>
    <row r="295" spans="1:43" ht="15" customHeight="1">
      <c r="A295" s="17">
        <v>31</v>
      </c>
      <c r="B295" s="106"/>
      <c r="C295" s="17" t="s">
        <v>23</v>
      </c>
      <c r="D295" s="18" t="s">
        <v>706</v>
      </c>
      <c r="E295" s="17" t="s">
        <v>185</v>
      </c>
      <c r="F295" s="17" t="s">
        <v>294</v>
      </c>
      <c r="G295" s="18" t="s">
        <v>295</v>
      </c>
      <c r="H295" s="18" t="s">
        <v>27</v>
      </c>
      <c r="I295" s="18">
        <v>30071020</v>
      </c>
      <c r="J295" s="124" t="str">
        <f t="shared" si="286"/>
        <v>30071020-EJECUCION</v>
      </c>
      <c r="K295" s="18" t="s">
        <v>713</v>
      </c>
      <c r="L295" s="107"/>
      <c r="M295" s="19">
        <v>1121850449</v>
      </c>
      <c r="N295" s="107"/>
      <c r="O295" s="19">
        <v>1119794449</v>
      </c>
      <c r="P295" s="19">
        <v>2056000</v>
      </c>
      <c r="Q295" s="19">
        <v>0</v>
      </c>
      <c r="R295" s="108"/>
      <c r="S295" s="20"/>
      <c r="T295" s="21"/>
      <c r="U295" s="284">
        <v>0</v>
      </c>
      <c r="V295" s="284">
        <v>0</v>
      </c>
      <c r="W295" s="284">
        <v>0</v>
      </c>
      <c r="X295" s="284">
        <f t="shared" si="287"/>
        <v>0</v>
      </c>
      <c r="Y295" s="284">
        <f t="shared" si="288"/>
        <v>2056000</v>
      </c>
      <c r="Z295" s="284">
        <f t="shared" si="289"/>
        <v>0</v>
      </c>
      <c r="AA295" s="17" t="s">
        <v>29</v>
      </c>
      <c r="AB295" s="17" t="s">
        <v>702</v>
      </c>
      <c r="AC295" s="88" t="s">
        <v>30</v>
      </c>
      <c r="AD295" s="22"/>
      <c r="AE295" s="23"/>
      <c r="AF295" s="24"/>
      <c r="AG295" s="23"/>
    </row>
    <row r="296" spans="1:43" ht="15" customHeight="1">
      <c r="A296" s="17">
        <v>31</v>
      </c>
      <c r="B296" s="106">
        <v>0</v>
      </c>
      <c r="C296" s="17" t="s">
        <v>23</v>
      </c>
      <c r="D296" s="18" t="s">
        <v>69</v>
      </c>
      <c r="E296" s="17" t="s">
        <v>185</v>
      </c>
      <c r="F296" s="17" t="s">
        <v>294</v>
      </c>
      <c r="G296" s="18" t="s">
        <v>295</v>
      </c>
      <c r="H296" s="18" t="s">
        <v>27</v>
      </c>
      <c r="I296" s="18">
        <v>30103323</v>
      </c>
      <c r="J296" s="124" t="str">
        <f t="shared" si="286"/>
        <v>30103323-EJECUCION</v>
      </c>
      <c r="K296" s="18" t="s">
        <v>297</v>
      </c>
      <c r="L296" s="107">
        <v>207019710</v>
      </c>
      <c r="M296" s="19">
        <v>151494737</v>
      </c>
      <c r="N296" s="107">
        <v>99601553</v>
      </c>
      <c r="O296" s="19">
        <v>99601553</v>
      </c>
      <c r="P296" s="19">
        <v>51893184</v>
      </c>
      <c r="Q296" s="19">
        <v>0</v>
      </c>
      <c r="R296" s="108">
        <v>107418157</v>
      </c>
      <c r="S296" s="20">
        <v>0</v>
      </c>
      <c r="T296" s="21"/>
      <c r="U296" s="284">
        <v>0</v>
      </c>
      <c r="V296" s="284">
        <v>0</v>
      </c>
      <c r="W296" s="284">
        <v>0</v>
      </c>
      <c r="X296" s="284">
        <f t="shared" si="287"/>
        <v>0</v>
      </c>
      <c r="Y296" s="284">
        <f t="shared" si="288"/>
        <v>51893184</v>
      </c>
      <c r="Z296" s="284">
        <f t="shared" si="289"/>
        <v>0</v>
      </c>
      <c r="AA296" s="17" t="s">
        <v>29</v>
      </c>
      <c r="AB296" s="17" t="s">
        <v>702</v>
      </c>
      <c r="AC296" s="88" t="s">
        <v>30</v>
      </c>
      <c r="AD296" s="22"/>
      <c r="AE296" s="23"/>
      <c r="AF296" s="24"/>
      <c r="AG296" s="23"/>
    </row>
    <row r="297" spans="1:43" ht="15" customHeight="1">
      <c r="A297" s="17">
        <v>31</v>
      </c>
      <c r="B297" s="106">
        <v>1</v>
      </c>
      <c r="C297" s="17" t="s">
        <v>23</v>
      </c>
      <c r="D297" s="18" t="s">
        <v>90</v>
      </c>
      <c r="E297" s="17" t="s">
        <v>185</v>
      </c>
      <c r="F297" s="17" t="s">
        <v>294</v>
      </c>
      <c r="G297" s="18" t="s">
        <v>295</v>
      </c>
      <c r="H297" s="18" t="s">
        <v>27</v>
      </c>
      <c r="I297" s="18">
        <v>30082121</v>
      </c>
      <c r="J297" s="124" t="str">
        <f t="shared" si="286"/>
        <v>30082121-EJECUCION</v>
      </c>
      <c r="K297" s="18" t="s">
        <v>298</v>
      </c>
      <c r="L297" s="107">
        <v>461209000</v>
      </c>
      <c r="M297" s="19">
        <v>460401915</v>
      </c>
      <c r="N297" s="107">
        <v>102460250</v>
      </c>
      <c r="O297" s="19">
        <v>21296429</v>
      </c>
      <c r="P297" s="19">
        <v>349193299</v>
      </c>
      <c r="Q297" s="19">
        <v>89912187</v>
      </c>
      <c r="R297" s="108">
        <v>358748750</v>
      </c>
      <c r="S297" s="20">
        <v>0</v>
      </c>
      <c r="T297" s="21">
        <v>0</v>
      </c>
      <c r="U297" s="284">
        <v>18441702</v>
      </c>
      <c r="V297" s="284">
        <v>47318736</v>
      </c>
      <c r="W297" s="284">
        <v>49103684</v>
      </c>
      <c r="X297" s="284">
        <f t="shared" si="287"/>
        <v>114864122</v>
      </c>
      <c r="Y297" s="284">
        <f t="shared" si="288"/>
        <v>234329177</v>
      </c>
      <c r="Z297" s="284">
        <f t="shared" si="289"/>
        <v>89912187</v>
      </c>
      <c r="AA297" s="17" t="s">
        <v>29</v>
      </c>
      <c r="AB297" s="17" t="s">
        <v>702</v>
      </c>
      <c r="AC297" s="88" t="s">
        <v>30</v>
      </c>
      <c r="AD297" s="22" t="s">
        <v>45</v>
      </c>
      <c r="AE297" s="23" t="s">
        <v>30</v>
      </c>
      <c r="AF297" s="24" t="s">
        <v>189</v>
      </c>
      <c r="AG297" s="23" t="s">
        <v>45</v>
      </c>
    </row>
    <row r="298" spans="1:43" ht="15" customHeight="1">
      <c r="A298" s="17">
        <v>31</v>
      </c>
      <c r="B298" s="106">
        <v>2</v>
      </c>
      <c r="C298" s="17" t="s">
        <v>23</v>
      </c>
      <c r="D298" s="18" t="s">
        <v>38</v>
      </c>
      <c r="E298" s="17" t="s">
        <v>185</v>
      </c>
      <c r="F298" s="17" t="s">
        <v>294</v>
      </c>
      <c r="G298" s="18" t="s">
        <v>295</v>
      </c>
      <c r="H298" s="18" t="s">
        <v>27</v>
      </c>
      <c r="I298" s="18">
        <v>30361522</v>
      </c>
      <c r="J298" s="124" t="str">
        <f t="shared" si="286"/>
        <v>30361522-EJECUCION</v>
      </c>
      <c r="K298" s="128" t="s">
        <v>299</v>
      </c>
      <c r="L298" s="107">
        <v>409995906</v>
      </c>
      <c r="M298" s="138">
        <v>409995906</v>
      </c>
      <c r="N298" s="107">
        <v>223357510</v>
      </c>
      <c r="O298" s="138">
        <v>205457219</v>
      </c>
      <c r="P298" s="138">
        <v>204538687</v>
      </c>
      <c r="Q298" s="19">
        <v>0</v>
      </c>
      <c r="R298" s="108">
        <v>186638396</v>
      </c>
      <c r="S298" s="20">
        <v>0</v>
      </c>
      <c r="T298" s="21">
        <v>0</v>
      </c>
      <c r="U298" s="284">
        <v>119446250</v>
      </c>
      <c r="V298" s="284">
        <v>0</v>
      </c>
      <c r="W298" s="284">
        <v>64036875</v>
      </c>
      <c r="X298" s="284">
        <f t="shared" si="287"/>
        <v>183483125</v>
      </c>
      <c r="Y298" s="284">
        <f t="shared" si="288"/>
        <v>21055562</v>
      </c>
      <c r="Z298" s="284">
        <f t="shared" si="289"/>
        <v>0</v>
      </c>
      <c r="AA298" s="17" t="s">
        <v>29</v>
      </c>
      <c r="AB298" s="17" t="s">
        <v>702</v>
      </c>
      <c r="AC298" s="88" t="s">
        <v>40</v>
      </c>
      <c r="AD298" s="22" t="s">
        <v>31</v>
      </c>
      <c r="AE298" s="23"/>
      <c r="AF298" s="24">
        <v>2015</v>
      </c>
      <c r="AG298" s="23" t="s">
        <v>45</v>
      </c>
    </row>
    <row r="299" spans="1:43">
      <c r="A299" s="93"/>
      <c r="C299" s="93"/>
      <c r="D299" s="94"/>
      <c r="E299" s="93"/>
      <c r="F299" s="93"/>
      <c r="G299" s="95"/>
      <c r="H299" s="93"/>
      <c r="I299" s="95"/>
      <c r="K299" s="122" t="s">
        <v>47</v>
      </c>
      <c r="L299" s="25">
        <f>SUBTOTAL(9,L294:L298)</f>
        <v>2570202723</v>
      </c>
      <c r="M299" s="123">
        <f>SUBTOTAL(9,M294:M298)</f>
        <v>3731353007</v>
      </c>
      <c r="N299" s="25">
        <v>1870202420</v>
      </c>
      <c r="O299" s="123">
        <f t="shared" ref="O299:P299" si="290">SUBTOTAL(9,O294:O298)</f>
        <v>2841440517</v>
      </c>
      <c r="P299" s="123">
        <f t="shared" si="290"/>
        <v>800000303</v>
      </c>
      <c r="Q299" s="121">
        <v>89912187</v>
      </c>
      <c r="R299" s="25">
        <v>700000303</v>
      </c>
      <c r="S299" s="25">
        <v>0</v>
      </c>
      <c r="T299" s="25">
        <v>0</v>
      </c>
      <c r="U299" s="123">
        <f t="shared" ref="U299:W299" si="291">SUBTOTAL(9,U294:U298)</f>
        <v>143457234</v>
      </c>
      <c r="V299" s="123">
        <f t="shared" si="291"/>
        <v>52138236</v>
      </c>
      <c r="W299" s="123">
        <f t="shared" si="291"/>
        <v>113140559</v>
      </c>
      <c r="X299" s="123">
        <f t="shared" ref="X299:Z299" si="292">SUBTOTAL(9,X294:X298)</f>
        <v>308736029</v>
      </c>
      <c r="Y299" s="123">
        <f t="shared" si="292"/>
        <v>491264274</v>
      </c>
      <c r="Z299" s="123">
        <f t="shared" si="292"/>
        <v>89912187</v>
      </c>
      <c r="AA299" s="99"/>
      <c r="AB299" s="99"/>
      <c r="AC299" s="273"/>
      <c r="AE299" s="23"/>
      <c r="AF299" s="24"/>
      <c r="AG299" s="23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</row>
    <row r="300" spans="1:43" ht="6" customHeight="1">
      <c r="A300" s="93"/>
      <c r="C300" s="93"/>
      <c r="D300" s="94"/>
      <c r="E300" s="93"/>
      <c r="F300" s="93"/>
      <c r="G300" s="95"/>
      <c r="H300" s="93"/>
      <c r="I300" s="95"/>
      <c r="K300" s="278"/>
      <c r="M300" s="93"/>
      <c r="O300" s="93"/>
      <c r="P300" s="93"/>
      <c r="U300" s="134"/>
      <c r="V300" s="134"/>
      <c r="W300" s="134"/>
      <c r="X300" s="134"/>
      <c r="Y300" s="134"/>
      <c r="Z300" s="93"/>
      <c r="AA300" s="93"/>
      <c r="AB300" s="93"/>
      <c r="AC300" s="272"/>
      <c r="AE300" s="23"/>
      <c r="AF300" s="24"/>
      <c r="AG300" s="23"/>
    </row>
    <row r="301" spans="1:43">
      <c r="A301" s="93"/>
      <c r="C301" s="93"/>
      <c r="D301" s="94"/>
      <c r="E301" s="93"/>
      <c r="F301" s="93"/>
      <c r="G301" s="95"/>
      <c r="H301" s="93"/>
      <c r="I301" s="95"/>
      <c r="K301" s="16" t="s">
        <v>48</v>
      </c>
      <c r="M301" s="93"/>
      <c r="O301" s="93"/>
      <c r="P301" s="93"/>
      <c r="U301" s="134"/>
      <c r="V301" s="134"/>
      <c r="W301" s="134"/>
      <c r="X301" s="134"/>
      <c r="Y301" s="134"/>
      <c r="Z301" s="93"/>
      <c r="AA301" s="93"/>
      <c r="AB301" s="93"/>
      <c r="AC301" s="272"/>
      <c r="AE301" s="23"/>
      <c r="AF301" s="24"/>
      <c r="AG301" s="23"/>
    </row>
    <row r="302" spans="1:43" ht="15" customHeight="1">
      <c r="A302" s="17">
        <v>29</v>
      </c>
      <c r="B302" s="112"/>
      <c r="C302" s="17" t="s">
        <v>49</v>
      </c>
      <c r="D302" s="18" t="s">
        <v>33</v>
      </c>
      <c r="E302" s="17" t="s">
        <v>185</v>
      </c>
      <c r="F302" s="17" t="s">
        <v>294</v>
      </c>
      <c r="G302" s="18" t="s">
        <v>295</v>
      </c>
      <c r="H302" s="18" t="s">
        <v>27</v>
      </c>
      <c r="I302" s="18">
        <v>30420073</v>
      </c>
      <c r="J302" s="124" t="str">
        <f t="shared" ref="J302:J303" si="293">CONCATENATE(I302,"-",H302)</f>
        <v>30420073-EJECUCION</v>
      </c>
      <c r="K302" s="18" t="s">
        <v>300</v>
      </c>
      <c r="L302" s="107">
        <v>64378000</v>
      </c>
      <c r="M302" s="19">
        <v>64378000</v>
      </c>
      <c r="N302" s="107">
        <v>0</v>
      </c>
      <c r="O302" s="19">
        <v>0</v>
      </c>
      <c r="P302" s="19">
        <v>64378000</v>
      </c>
      <c r="Q302" s="19">
        <v>0</v>
      </c>
      <c r="R302" s="108">
        <v>64378000</v>
      </c>
      <c r="S302" s="20">
        <v>0</v>
      </c>
      <c r="T302" s="41"/>
      <c r="U302" s="284">
        <v>0</v>
      </c>
      <c r="V302" s="284">
        <v>0</v>
      </c>
      <c r="W302" s="284">
        <v>0</v>
      </c>
      <c r="X302" s="284">
        <f t="shared" ref="X302:X303" si="294">U302+V302+W302</f>
        <v>0</v>
      </c>
      <c r="Y302" s="284">
        <f t="shared" ref="Y302:Y303" si="295">P302-X302</f>
        <v>64378000</v>
      </c>
      <c r="Z302" s="284">
        <f t="shared" ref="Z302:Z303" si="296">M302-(O302+P302)</f>
        <v>0</v>
      </c>
      <c r="AA302" s="17" t="s">
        <v>51</v>
      </c>
      <c r="AB302" s="17" t="s">
        <v>702</v>
      </c>
      <c r="AC302" s="88" t="s">
        <v>40</v>
      </c>
      <c r="AD302" s="42"/>
      <c r="AE302" s="43"/>
      <c r="AF302" s="46"/>
      <c r="AG302" s="43"/>
    </row>
    <row r="303" spans="1:43" ht="15" customHeight="1">
      <c r="A303" s="17">
        <v>31</v>
      </c>
      <c r="B303" s="106">
        <v>8</v>
      </c>
      <c r="C303" s="17" t="s">
        <v>49</v>
      </c>
      <c r="D303" s="18" t="s">
        <v>90</v>
      </c>
      <c r="E303" s="17" t="s">
        <v>185</v>
      </c>
      <c r="F303" s="17" t="s">
        <v>294</v>
      </c>
      <c r="G303" s="18" t="s">
        <v>295</v>
      </c>
      <c r="H303" s="18" t="s">
        <v>27</v>
      </c>
      <c r="I303" s="18">
        <v>30279673</v>
      </c>
      <c r="J303" s="124" t="str">
        <f t="shared" si="293"/>
        <v>30279673-EJECUCION</v>
      </c>
      <c r="K303" s="128" t="s">
        <v>301</v>
      </c>
      <c r="L303" s="107">
        <v>588165000</v>
      </c>
      <c r="M303" s="138">
        <v>588165000</v>
      </c>
      <c r="N303" s="107">
        <v>0</v>
      </c>
      <c r="O303" s="138">
        <v>0</v>
      </c>
      <c r="P303" s="138">
        <v>100000000</v>
      </c>
      <c r="Q303" s="19">
        <v>488165000</v>
      </c>
      <c r="R303" s="108">
        <v>100000000</v>
      </c>
      <c r="S303" s="20">
        <v>488165000</v>
      </c>
      <c r="T303" s="21">
        <v>0</v>
      </c>
      <c r="U303" s="284">
        <v>0</v>
      </c>
      <c r="V303" s="284">
        <v>0</v>
      </c>
      <c r="W303" s="284">
        <v>0</v>
      </c>
      <c r="X303" s="284">
        <f t="shared" si="294"/>
        <v>0</v>
      </c>
      <c r="Y303" s="284">
        <f t="shared" si="295"/>
        <v>100000000</v>
      </c>
      <c r="Z303" s="284">
        <f t="shared" si="296"/>
        <v>488165000</v>
      </c>
      <c r="AA303" s="17" t="s">
        <v>51</v>
      </c>
      <c r="AB303" s="17" t="s">
        <v>702</v>
      </c>
      <c r="AC303" s="88" t="s">
        <v>30</v>
      </c>
      <c r="AD303" s="22" t="s">
        <v>31</v>
      </c>
      <c r="AE303" s="23" t="s">
        <v>30</v>
      </c>
      <c r="AF303" s="24" t="s">
        <v>302</v>
      </c>
      <c r="AG303" s="23" t="s">
        <v>45</v>
      </c>
    </row>
    <row r="304" spans="1:43">
      <c r="A304" s="93"/>
      <c r="C304" s="93"/>
      <c r="D304" s="94"/>
      <c r="E304" s="93"/>
      <c r="F304" s="93"/>
      <c r="G304" s="95"/>
      <c r="H304" s="93"/>
      <c r="I304" s="95"/>
      <c r="K304" s="122" t="s">
        <v>52</v>
      </c>
      <c r="L304" s="25">
        <f>SUBTOTAL(9,L302:L303)</f>
        <v>652543000</v>
      </c>
      <c r="M304" s="123">
        <f>SUBTOTAL(9,M302:M303)</f>
        <v>652543000</v>
      </c>
      <c r="N304" s="25">
        <v>0</v>
      </c>
      <c r="O304" s="123">
        <f t="shared" ref="O304:P304" si="297">SUBTOTAL(9,O302:O303)</f>
        <v>0</v>
      </c>
      <c r="P304" s="123">
        <f t="shared" si="297"/>
        <v>164378000</v>
      </c>
      <c r="Q304" s="121">
        <v>488165000</v>
      </c>
      <c r="R304" s="25">
        <v>164378000</v>
      </c>
      <c r="S304" s="25">
        <v>488165000</v>
      </c>
      <c r="T304" s="25">
        <v>0</v>
      </c>
      <c r="U304" s="123">
        <f t="shared" ref="U304:W304" si="298">SUBTOTAL(9,U302:U303)</f>
        <v>0</v>
      </c>
      <c r="V304" s="123">
        <f t="shared" si="298"/>
        <v>0</v>
      </c>
      <c r="W304" s="123">
        <f t="shared" si="298"/>
        <v>0</v>
      </c>
      <c r="X304" s="123">
        <f t="shared" ref="X304:Z304" si="299">SUBTOTAL(9,X302:X303)</f>
        <v>0</v>
      </c>
      <c r="Y304" s="123">
        <f t="shared" si="299"/>
        <v>164378000</v>
      </c>
      <c r="Z304" s="123">
        <f t="shared" si="299"/>
        <v>488165000</v>
      </c>
      <c r="AA304" s="99"/>
      <c r="AB304" s="99"/>
      <c r="AC304" s="273"/>
      <c r="AE304" s="23"/>
      <c r="AF304" s="24"/>
      <c r="AG304" s="23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</row>
    <row r="305" spans="1:43" ht="7.5" customHeight="1">
      <c r="A305" s="93"/>
      <c r="C305" s="93"/>
      <c r="D305" s="94"/>
      <c r="E305" s="93"/>
      <c r="F305" s="93"/>
      <c r="G305" s="95"/>
      <c r="H305" s="93"/>
      <c r="I305" s="95"/>
      <c r="K305" s="278"/>
      <c r="M305" s="93"/>
      <c r="O305" s="93"/>
      <c r="P305" s="93"/>
      <c r="U305" s="134"/>
      <c r="V305" s="134"/>
      <c r="W305" s="134"/>
      <c r="X305" s="134"/>
      <c r="Y305" s="134"/>
      <c r="Z305" s="93"/>
      <c r="AA305" s="93"/>
      <c r="AB305" s="93"/>
      <c r="AC305" s="272"/>
      <c r="AE305" s="23"/>
      <c r="AF305" s="24"/>
      <c r="AG305" s="23"/>
    </row>
    <row r="306" spans="1:43">
      <c r="A306" s="93"/>
      <c r="C306" s="93"/>
      <c r="D306" s="94"/>
      <c r="E306" s="93"/>
      <c r="F306" s="93"/>
      <c r="G306" s="95"/>
      <c r="H306" s="93"/>
      <c r="I306" s="95"/>
      <c r="K306" s="16" t="s">
        <v>53</v>
      </c>
      <c r="M306" s="93"/>
      <c r="O306" s="93"/>
      <c r="P306" s="93"/>
      <c r="U306" s="134"/>
      <c r="V306" s="134"/>
      <c r="W306" s="134"/>
      <c r="X306" s="134"/>
      <c r="Y306" s="134"/>
      <c r="Z306" s="93"/>
      <c r="AA306" s="93"/>
      <c r="AB306" s="93"/>
      <c r="AC306" s="272"/>
      <c r="AE306" s="23"/>
      <c r="AF306" s="24"/>
      <c r="AG306" s="23"/>
    </row>
    <row r="307" spans="1:43" ht="15" customHeight="1">
      <c r="A307" s="17">
        <v>31</v>
      </c>
      <c r="B307" s="106">
        <v>6</v>
      </c>
      <c r="C307" s="17" t="s">
        <v>54</v>
      </c>
      <c r="D307" s="18" t="s">
        <v>69</v>
      </c>
      <c r="E307" s="17" t="s">
        <v>185</v>
      </c>
      <c r="F307" s="17" t="s">
        <v>294</v>
      </c>
      <c r="G307" s="18" t="s">
        <v>295</v>
      </c>
      <c r="H307" s="18" t="s">
        <v>27</v>
      </c>
      <c r="I307" s="18">
        <v>30289473</v>
      </c>
      <c r="J307" s="124" t="str">
        <f t="shared" ref="J307:J311" si="300">CONCATENATE(I307,"-",H307)</f>
        <v>30289473-EJECUCION</v>
      </c>
      <c r="K307" s="18" t="s">
        <v>303</v>
      </c>
      <c r="L307" s="107">
        <v>600346000</v>
      </c>
      <c r="M307" s="19">
        <v>600346000</v>
      </c>
      <c r="N307" s="107">
        <v>0</v>
      </c>
      <c r="O307" s="19">
        <v>0</v>
      </c>
      <c r="P307" s="19">
        <v>50000000</v>
      </c>
      <c r="Q307" s="19">
        <v>550346000</v>
      </c>
      <c r="R307" s="108">
        <v>100000000</v>
      </c>
      <c r="S307" s="20">
        <v>500346000</v>
      </c>
      <c r="T307" s="21">
        <v>0</v>
      </c>
      <c r="U307" s="284">
        <v>0</v>
      </c>
      <c r="V307" s="284">
        <v>0</v>
      </c>
      <c r="W307" s="284">
        <v>0</v>
      </c>
      <c r="X307" s="284">
        <f t="shared" ref="X307:X311" si="301">U307+V307+W307</f>
        <v>0</v>
      </c>
      <c r="Y307" s="284">
        <f t="shared" ref="Y307:Y311" si="302">P307-X307</f>
        <v>50000000</v>
      </c>
      <c r="Z307" s="284">
        <f t="shared" ref="Z307:Z311" si="303">M307-(O307+P307)</f>
        <v>550346000</v>
      </c>
      <c r="AA307" s="17" t="s">
        <v>51</v>
      </c>
      <c r="AB307" s="17" t="s">
        <v>73</v>
      </c>
      <c r="AC307" s="88" t="s">
        <v>30</v>
      </c>
      <c r="AD307" s="22" t="s">
        <v>31</v>
      </c>
      <c r="AE307" s="23" t="s">
        <v>30</v>
      </c>
      <c r="AF307" s="24" t="s">
        <v>304</v>
      </c>
      <c r="AG307" s="23" t="s">
        <v>45</v>
      </c>
    </row>
    <row r="308" spans="1:43" ht="15" customHeight="1">
      <c r="A308" s="17">
        <v>31</v>
      </c>
      <c r="B308" s="106">
        <v>4</v>
      </c>
      <c r="C308" s="17" t="s">
        <v>54</v>
      </c>
      <c r="D308" s="18" t="s">
        <v>69</v>
      </c>
      <c r="E308" s="17" t="s">
        <v>185</v>
      </c>
      <c r="F308" s="17" t="s">
        <v>294</v>
      </c>
      <c r="G308" s="18" t="s">
        <v>295</v>
      </c>
      <c r="H308" s="18" t="s">
        <v>35</v>
      </c>
      <c r="I308" s="18">
        <v>30361529</v>
      </c>
      <c r="J308" s="124" t="str">
        <f t="shared" si="300"/>
        <v>30361529-DISEÑO</v>
      </c>
      <c r="K308" s="18" t="s">
        <v>305</v>
      </c>
      <c r="L308" s="107">
        <v>29320000</v>
      </c>
      <c r="M308" s="19">
        <v>29320000</v>
      </c>
      <c r="N308" s="107">
        <v>0</v>
      </c>
      <c r="O308" s="19">
        <v>0</v>
      </c>
      <c r="P308" s="19">
        <v>29320000</v>
      </c>
      <c r="Q308" s="19">
        <v>0</v>
      </c>
      <c r="R308" s="108">
        <v>29320000</v>
      </c>
      <c r="S308" s="20">
        <v>0</v>
      </c>
      <c r="T308" s="21">
        <v>0</v>
      </c>
      <c r="U308" s="284">
        <v>0</v>
      </c>
      <c r="V308" s="284">
        <v>0</v>
      </c>
      <c r="W308" s="284">
        <v>0</v>
      </c>
      <c r="X308" s="284">
        <f t="shared" si="301"/>
        <v>0</v>
      </c>
      <c r="Y308" s="284">
        <f t="shared" si="302"/>
        <v>29320000</v>
      </c>
      <c r="Z308" s="284">
        <f t="shared" si="303"/>
        <v>0</v>
      </c>
      <c r="AA308" s="17" t="s">
        <v>51</v>
      </c>
      <c r="AB308" s="17" t="s">
        <v>73</v>
      </c>
      <c r="AC308" s="88" t="s">
        <v>57</v>
      </c>
      <c r="AD308" s="22" t="s">
        <v>31</v>
      </c>
      <c r="AE308" s="23"/>
      <c r="AF308" s="24"/>
      <c r="AG308" s="23" t="s">
        <v>45</v>
      </c>
    </row>
    <row r="309" spans="1:43" ht="15" customHeight="1">
      <c r="A309" s="17">
        <v>31</v>
      </c>
      <c r="B309" s="106">
        <v>7</v>
      </c>
      <c r="C309" s="17" t="s">
        <v>54</v>
      </c>
      <c r="D309" s="18" t="s">
        <v>69</v>
      </c>
      <c r="E309" s="17" t="s">
        <v>185</v>
      </c>
      <c r="F309" s="17" t="s">
        <v>294</v>
      </c>
      <c r="G309" s="18" t="s">
        <v>295</v>
      </c>
      <c r="H309" s="18" t="s">
        <v>27</v>
      </c>
      <c r="I309" s="18">
        <v>30289475</v>
      </c>
      <c r="J309" s="124" t="str">
        <f t="shared" si="300"/>
        <v>30289475-EJECUCION</v>
      </c>
      <c r="K309" s="18" t="s">
        <v>306</v>
      </c>
      <c r="L309" s="107">
        <v>875908000</v>
      </c>
      <c r="M309" s="19">
        <v>875908000</v>
      </c>
      <c r="N309" s="107">
        <v>0</v>
      </c>
      <c r="O309" s="19">
        <v>0</v>
      </c>
      <c r="P309" s="19">
        <v>50000000</v>
      </c>
      <c r="Q309" s="19">
        <v>825908000</v>
      </c>
      <c r="R309" s="108">
        <v>100000000</v>
      </c>
      <c r="S309" s="20">
        <v>775908000</v>
      </c>
      <c r="T309" s="21">
        <v>0</v>
      </c>
      <c r="U309" s="284">
        <v>0</v>
      </c>
      <c r="V309" s="284">
        <v>0</v>
      </c>
      <c r="W309" s="284">
        <v>0</v>
      </c>
      <c r="X309" s="284">
        <f t="shared" si="301"/>
        <v>0</v>
      </c>
      <c r="Y309" s="284">
        <f t="shared" si="302"/>
        <v>50000000</v>
      </c>
      <c r="Z309" s="284">
        <f t="shared" si="303"/>
        <v>825908000</v>
      </c>
      <c r="AA309" s="17" t="s">
        <v>51</v>
      </c>
      <c r="AB309" s="17" t="s">
        <v>73</v>
      </c>
      <c r="AC309" s="88" t="s">
        <v>57</v>
      </c>
      <c r="AD309" s="22" t="s">
        <v>31</v>
      </c>
      <c r="AE309" s="23"/>
      <c r="AF309" s="24"/>
      <c r="AG309" s="23" t="s">
        <v>45</v>
      </c>
    </row>
    <row r="310" spans="1:43" ht="15" customHeight="1">
      <c r="A310" s="17">
        <v>31</v>
      </c>
      <c r="B310" s="106">
        <v>11</v>
      </c>
      <c r="C310" s="17" t="s">
        <v>54</v>
      </c>
      <c r="D310" s="18" t="s">
        <v>69</v>
      </c>
      <c r="E310" s="17" t="s">
        <v>185</v>
      </c>
      <c r="F310" s="17" t="s">
        <v>294</v>
      </c>
      <c r="G310" s="18" t="s">
        <v>295</v>
      </c>
      <c r="H310" s="18" t="s">
        <v>35</v>
      </c>
      <c r="I310" s="18">
        <v>30465403</v>
      </c>
      <c r="J310" s="124" t="str">
        <f t="shared" si="300"/>
        <v>30465403-DISEÑO</v>
      </c>
      <c r="K310" s="18" t="s">
        <v>307</v>
      </c>
      <c r="L310" s="107">
        <v>25000000</v>
      </c>
      <c r="M310" s="19">
        <v>25000000</v>
      </c>
      <c r="N310" s="107">
        <v>0</v>
      </c>
      <c r="O310" s="19">
        <v>0</v>
      </c>
      <c r="P310" s="19">
        <v>25000000</v>
      </c>
      <c r="Q310" s="19">
        <v>0</v>
      </c>
      <c r="R310" s="108">
        <v>25000000</v>
      </c>
      <c r="S310" s="20">
        <v>0</v>
      </c>
      <c r="T310" s="21">
        <v>0</v>
      </c>
      <c r="U310" s="284">
        <v>0</v>
      </c>
      <c r="V310" s="284">
        <v>0</v>
      </c>
      <c r="W310" s="284">
        <v>0</v>
      </c>
      <c r="X310" s="284">
        <f t="shared" si="301"/>
        <v>0</v>
      </c>
      <c r="Y310" s="284">
        <f t="shared" si="302"/>
        <v>25000000</v>
      </c>
      <c r="Z310" s="284">
        <f t="shared" si="303"/>
        <v>0</v>
      </c>
      <c r="AA310" s="17" t="s">
        <v>51</v>
      </c>
      <c r="AB310" s="17" t="s">
        <v>73</v>
      </c>
      <c r="AC310" s="88" t="s">
        <v>57</v>
      </c>
      <c r="AD310" s="22" t="s">
        <v>31</v>
      </c>
      <c r="AE310" s="23"/>
      <c r="AF310" s="24"/>
      <c r="AG310" s="23"/>
    </row>
    <row r="311" spans="1:43" ht="15" customHeight="1">
      <c r="A311" s="17">
        <v>31</v>
      </c>
      <c r="B311" s="106">
        <v>13</v>
      </c>
      <c r="C311" s="17" t="s">
        <v>54</v>
      </c>
      <c r="D311" s="18" t="s">
        <v>69</v>
      </c>
      <c r="E311" s="17" t="s">
        <v>185</v>
      </c>
      <c r="F311" s="17" t="s">
        <v>294</v>
      </c>
      <c r="G311" s="18" t="s">
        <v>295</v>
      </c>
      <c r="H311" s="18" t="s">
        <v>27</v>
      </c>
      <c r="I311" s="18">
        <v>30422722</v>
      </c>
      <c r="J311" s="124" t="str">
        <f t="shared" si="300"/>
        <v>30422722-EJECUCION</v>
      </c>
      <c r="K311" s="128" t="s">
        <v>308</v>
      </c>
      <c r="L311" s="107">
        <v>412151000</v>
      </c>
      <c r="M311" s="138">
        <v>412151000</v>
      </c>
      <c r="N311" s="107">
        <v>0</v>
      </c>
      <c r="O311" s="138">
        <v>0</v>
      </c>
      <c r="P311" s="138">
        <v>0</v>
      </c>
      <c r="Q311" s="19">
        <v>412151000</v>
      </c>
      <c r="R311" s="108">
        <v>0</v>
      </c>
      <c r="S311" s="20">
        <v>412151000</v>
      </c>
      <c r="T311" s="21">
        <v>0</v>
      </c>
      <c r="U311" s="284">
        <v>0</v>
      </c>
      <c r="V311" s="284">
        <v>0</v>
      </c>
      <c r="W311" s="284">
        <v>0</v>
      </c>
      <c r="X311" s="284">
        <f t="shared" si="301"/>
        <v>0</v>
      </c>
      <c r="Y311" s="284">
        <f t="shared" si="302"/>
        <v>0</v>
      </c>
      <c r="Z311" s="284">
        <f t="shared" si="303"/>
        <v>412151000</v>
      </c>
      <c r="AA311" s="17" t="s">
        <v>51</v>
      </c>
      <c r="AB311" s="17" t="s">
        <v>73</v>
      </c>
      <c r="AC311" s="88" t="s">
        <v>57</v>
      </c>
      <c r="AD311" s="22" t="s">
        <v>31</v>
      </c>
      <c r="AE311" s="23"/>
      <c r="AF311" s="24"/>
      <c r="AG311" s="23"/>
    </row>
    <row r="312" spans="1:43">
      <c r="A312" s="93"/>
      <c r="C312" s="93"/>
      <c r="D312" s="94"/>
      <c r="E312" s="93"/>
      <c r="F312" s="93"/>
      <c r="G312" s="95"/>
      <c r="H312" s="93"/>
      <c r="I312" s="95"/>
      <c r="K312" s="122" t="s">
        <v>66</v>
      </c>
      <c r="L312" s="25">
        <f>SUBTOTAL(9,L307:L311)</f>
        <v>1942725000</v>
      </c>
      <c r="M312" s="123">
        <f>SUBTOTAL(9,M307:M311)</f>
        <v>1942725000</v>
      </c>
      <c r="N312" s="25">
        <v>0</v>
      </c>
      <c r="O312" s="123">
        <f t="shared" ref="O312:P312" si="304">SUBTOTAL(9,O307:O311)</f>
        <v>0</v>
      </c>
      <c r="P312" s="123">
        <f t="shared" si="304"/>
        <v>154320000</v>
      </c>
      <c r="Q312" s="121">
        <v>1788405000</v>
      </c>
      <c r="R312" s="25">
        <v>254320000</v>
      </c>
      <c r="S312" s="25">
        <v>1688405000</v>
      </c>
      <c r="T312" s="25">
        <v>0</v>
      </c>
      <c r="U312" s="123">
        <f t="shared" ref="U312:W312" si="305">SUBTOTAL(9,U307:U311)</f>
        <v>0</v>
      </c>
      <c r="V312" s="123">
        <f t="shared" si="305"/>
        <v>0</v>
      </c>
      <c r="W312" s="123">
        <f t="shared" si="305"/>
        <v>0</v>
      </c>
      <c r="X312" s="123">
        <f t="shared" ref="X312:Z312" si="306">SUBTOTAL(9,X307:X311)</f>
        <v>0</v>
      </c>
      <c r="Y312" s="123">
        <f t="shared" si="306"/>
        <v>154320000</v>
      </c>
      <c r="Z312" s="123">
        <f t="shared" si="306"/>
        <v>1788405000</v>
      </c>
      <c r="AA312" s="99"/>
      <c r="AB312" s="99"/>
      <c r="AC312" s="273"/>
      <c r="AE312" s="23"/>
      <c r="AF312" s="24"/>
      <c r="AG312" s="23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</row>
    <row r="313" spans="1:43" ht="12" customHeight="1">
      <c r="A313" s="93"/>
      <c r="C313" s="93"/>
      <c r="D313" s="94"/>
      <c r="E313" s="93"/>
      <c r="F313" s="93"/>
      <c r="G313" s="95"/>
      <c r="H313" s="93"/>
      <c r="I313" s="95"/>
      <c r="K313" s="278"/>
      <c r="M313" s="93"/>
      <c r="O313" s="93"/>
      <c r="P313" s="93"/>
      <c r="U313" s="134"/>
      <c r="V313" s="134"/>
      <c r="W313" s="134"/>
      <c r="X313" s="134"/>
      <c r="Y313" s="134"/>
      <c r="Z313" s="93"/>
      <c r="AA313" s="93"/>
      <c r="AB313" s="93"/>
      <c r="AC313" s="272"/>
      <c r="AE313" s="23"/>
      <c r="AF313" s="24"/>
      <c r="AG313" s="23"/>
    </row>
    <row r="314" spans="1:43" ht="18">
      <c r="A314" s="93"/>
      <c r="C314" s="93"/>
      <c r="D314" s="94"/>
      <c r="E314" s="93"/>
      <c r="F314" s="93"/>
      <c r="G314" s="95"/>
      <c r="H314" s="93"/>
      <c r="I314" s="95"/>
      <c r="K314" s="277" t="s">
        <v>309</v>
      </c>
      <c r="L314" s="58">
        <f>L312+L304+L299</f>
        <v>5165470723</v>
      </c>
      <c r="M314" s="123">
        <f>M312+M304+M299</f>
        <v>6326621007</v>
      </c>
      <c r="N314" s="58">
        <v>1870202420</v>
      </c>
      <c r="O314" s="123">
        <f t="shared" ref="O314:P314" si="307">O312+O304+O299</f>
        <v>2841440517</v>
      </c>
      <c r="P314" s="123">
        <f t="shared" si="307"/>
        <v>1118698303</v>
      </c>
      <c r="Q314" s="123">
        <v>2366482187</v>
      </c>
      <c r="R314" s="58">
        <v>1118698303</v>
      </c>
      <c r="S314" s="58">
        <v>2176570000</v>
      </c>
      <c r="T314" s="58">
        <v>0</v>
      </c>
      <c r="U314" s="123">
        <f t="shared" ref="U314:W314" si="308">U312+U304+U299</f>
        <v>143457234</v>
      </c>
      <c r="V314" s="123">
        <f t="shared" si="308"/>
        <v>52138236</v>
      </c>
      <c r="W314" s="123">
        <f t="shared" si="308"/>
        <v>113140559</v>
      </c>
      <c r="X314" s="123">
        <f t="shared" ref="X314:Z314" si="309">X312+X304+X299</f>
        <v>308736029</v>
      </c>
      <c r="Y314" s="123">
        <f t="shared" si="309"/>
        <v>809962274</v>
      </c>
      <c r="Z314" s="123">
        <f t="shared" si="309"/>
        <v>2366482187</v>
      </c>
      <c r="AA314" s="99"/>
      <c r="AB314" s="99"/>
      <c r="AC314" s="273"/>
      <c r="AE314" s="23"/>
      <c r="AF314" s="24"/>
      <c r="AG314" s="23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</row>
    <row r="315" spans="1:43" s="93" customFormat="1" ht="7.5" customHeight="1">
      <c r="D315" s="94"/>
      <c r="G315" s="95"/>
      <c r="I315" s="95"/>
      <c r="K315" s="96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C315" s="272"/>
      <c r="AE315" s="85"/>
      <c r="AF315" s="81"/>
      <c r="AG315" s="85"/>
    </row>
    <row r="316" spans="1:43" ht="18" customHeight="1">
      <c r="A316" s="73"/>
      <c r="B316" s="75"/>
      <c r="C316" s="73"/>
      <c r="D316" s="73"/>
      <c r="E316" s="73"/>
      <c r="F316" s="73"/>
      <c r="G316" s="130"/>
      <c r="H316" s="73"/>
      <c r="I316" s="310"/>
      <c r="J316" s="75"/>
      <c r="K316" s="276" t="s">
        <v>310</v>
      </c>
      <c r="L316" s="13"/>
      <c r="M316" s="73"/>
      <c r="N316" s="13"/>
      <c r="O316" s="73"/>
      <c r="P316" s="73"/>
      <c r="Q316" s="74"/>
      <c r="R316" s="13"/>
      <c r="S316" s="13"/>
      <c r="T316" s="13"/>
      <c r="U316" s="285"/>
      <c r="V316" s="285"/>
      <c r="W316" s="285"/>
      <c r="X316" s="285"/>
      <c r="Y316" s="285"/>
      <c r="Z316" s="130"/>
      <c r="AA316" s="130"/>
      <c r="AB316" s="73"/>
      <c r="AC316" s="73"/>
      <c r="AE316" s="23"/>
      <c r="AF316" s="24"/>
      <c r="AG316" s="23"/>
    </row>
    <row r="317" spans="1:43">
      <c r="A317" s="93"/>
      <c r="C317" s="93"/>
      <c r="D317" s="94"/>
      <c r="E317" s="93"/>
      <c r="F317" s="93"/>
      <c r="G317" s="95"/>
      <c r="H317" s="93"/>
      <c r="I317" s="95"/>
      <c r="K317" s="16" t="s">
        <v>22</v>
      </c>
      <c r="M317" s="93"/>
      <c r="O317" s="93"/>
      <c r="P317" s="93"/>
      <c r="U317" s="134"/>
      <c r="V317" s="134"/>
      <c r="W317" s="134"/>
      <c r="X317" s="134"/>
      <c r="Y317" s="134"/>
      <c r="Z317" s="93"/>
      <c r="AA317" s="93"/>
      <c r="AB317" s="93"/>
      <c r="AC317" s="272"/>
      <c r="AE317" s="23"/>
      <c r="AF317" s="24"/>
      <c r="AG317" s="23"/>
    </row>
    <row r="318" spans="1:43" ht="15" customHeight="1">
      <c r="A318" s="17">
        <v>31</v>
      </c>
      <c r="B318" s="106">
        <v>0</v>
      </c>
      <c r="C318" s="17" t="s">
        <v>23</v>
      </c>
      <c r="D318" s="18" t="s">
        <v>38</v>
      </c>
      <c r="E318" s="17" t="s">
        <v>185</v>
      </c>
      <c r="F318" s="17" t="s">
        <v>311</v>
      </c>
      <c r="G318" s="18" t="s">
        <v>312</v>
      </c>
      <c r="H318" s="18" t="s">
        <v>35</v>
      </c>
      <c r="I318" s="18">
        <v>30117895</v>
      </c>
      <c r="J318" s="124" t="str">
        <f t="shared" ref="J318:J321" si="310">CONCATENATE(I318,"-",H318)</f>
        <v>30117895-DISEÑO</v>
      </c>
      <c r="K318" s="18" t="s">
        <v>313</v>
      </c>
      <c r="L318" s="107">
        <v>19000000</v>
      </c>
      <c r="M318" s="19">
        <v>20253000</v>
      </c>
      <c r="N318" s="107">
        <v>6470000</v>
      </c>
      <c r="O318" s="19">
        <v>6470000</v>
      </c>
      <c r="P318" s="19">
        <v>13783000</v>
      </c>
      <c r="Q318" s="19">
        <v>0</v>
      </c>
      <c r="R318" s="108">
        <v>12530000</v>
      </c>
      <c r="S318" s="20">
        <v>0</v>
      </c>
      <c r="T318" s="21">
        <v>0</v>
      </c>
      <c r="U318" s="284">
        <v>0</v>
      </c>
      <c r="V318" s="284">
        <v>0</v>
      </c>
      <c r="W318" s="284">
        <v>0</v>
      </c>
      <c r="X318" s="284">
        <f t="shared" ref="X318:X321" si="311">U318+V318+W318</f>
        <v>0</v>
      </c>
      <c r="Y318" s="284">
        <f t="shared" ref="Y318:Y321" si="312">P318-X318</f>
        <v>13783000</v>
      </c>
      <c r="Z318" s="284">
        <f t="shared" ref="Z318:Z321" si="313">M318-(O318+P318)</f>
        <v>0</v>
      </c>
      <c r="AA318" s="17" t="s">
        <v>29</v>
      </c>
      <c r="AB318" s="17" t="s">
        <v>702</v>
      </c>
      <c r="AC318" s="88" t="s">
        <v>30</v>
      </c>
      <c r="AD318" s="22" t="s">
        <v>31</v>
      </c>
      <c r="AE318" s="23" t="s">
        <v>30</v>
      </c>
      <c r="AF318" s="24" t="s">
        <v>189</v>
      </c>
      <c r="AG318" s="23" t="s">
        <v>45</v>
      </c>
    </row>
    <row r="319" spans="1:43" ht="15" customHeight="1">
      <c r="A319" s="17">
        <v>31</v>
      </c>
      <c r="B319" s="106"/>
      <c r="C319" s="17" t="s">
        <v>23</v>
      </c>
      <c r="D319" s="18" t="s">
        <v>33</v>
      </c>
      <c r="E319" s="17" t="s">
        <v>185</v>
      </c>
      <c r="F319" s="17" t="s">
        <v>311</v>
      </c>
      <c r="G319" s="18"/>
      <c r="H319" s="18" t="s">
        <v>27</v>
      </c>
      <c r="I319" s="76">
        <v>30042711</v>
      </c>
      <c r="J319" s="124" t="str">
        <f t="shared" si="310"/>
        <v>30042711-EJECUCION</v>
      </c>
      <c r="K319" s="18" t="s">
        <v>714</v>
      </c>
      <c r="L319" s="107"/>
      <c r="M319" s="19">
        <v>318224553</v>
      </c>
      <c r="N319" s="107"/>
      <c r="O319" s="19">
        <v>306009859</v>
      </c>
      <c r="P319" s="19">
        <v>12214694</v>
      </c>
      <c r="Q319" s="19">
        <v>0</v>
      </c>
      <c r="R319" s="108"/>
      <c r="S319" s="20"/>
      <c r="T319" s="21"/>
      <c r="U319" s="284">
        <v>0</v>
      </c>
      <c r="V319" s="284">
        <v>0</v>
      </c>
      <c r="W319" s="284">
        <v>0</v>
      </c>
      <c r="X319" s="284">
        <f t="shared" si="311"/>
        <v>0</v>
      </c>
      <c r="Y319" s="284">
        <f t="shared" si="312"/>
        <v>12214694</v>
      </c>
      <c r="Z319" s="284">
        <f t="shared" si="313"/>
        <v>0</v>
      </c>
      <c r="AA319" s="17" t="s">
        <v>29</v>
      </c>
      <c r="AB319" s="17" t="s">
        <v>701</v>
      </c>
      <c r="AC319" s="88" t="s">
        <v>30</v>
      </c>
      <c r="AD319" s="22"/>
      <c r="AE319" s="23"/>
      <c r="AF319" s="24"/>
      <c r="AG319" s="23"/>
    </row>
    <row r="320" spans="1:43" ht="15" customHeight="1">
      <c r="A320" s="17">
        <v>31</v>
      </c>
      <c r="B320" s="106">
        <v>2</v>
      </c>
      <c r="C320" s="17" t="s">
        <v>23</v>
      </c>
      <c r="D320" s="18" t="s">
        <v>62</v>
      </c>
      <c r="E320" s="17" t="s">
        <v>185</v>
      </c>
      <c r="F320" s="17" t="s">
        <v>311</v>
      </c>
      <c r="G320" s="18" t="s">
        <v>312</v>
      </c>
      <c r="H320" s="18" t="s">
        <v>27</v>
      </c>
      <c r="I320" s="18">
        <v>30428380</v>
      </c>
      <c r="J320" s="124" t="str">
        <f t="shared" si="310"/>
        <v>30428380-EJECUCION</v>
      </c>
      <c r="K320" s="18" t="s">
        <v>314</v>
      </c>
      <c r="L320" s="107">
        <v>239257000</v>
      </c>
      <c r="M320" s="19">
        <v>236437743</v>
      </c>
      <c r="N320" s="107">
        <v>100000000</v>
      </c>
      <c r="O320" s="19">
        <v>84954911</v>
      </c>
      <c r="P320" s="19">
        <v>151482832</v>
      </c>
      <c r="Q320" s="19">
        <v>0</v>
      </c>
      <c r="R320" s="108">
        <v>139257000</v>
      </c>
      <c r="S320" s="20">
        <v>0</v>
      </c>
      <c r="T320" s="21">
        <v>0</v>
      </c>
      <c r="U320" s="284">
        <v>78649690</v>
      </c>
      <c r="V320" s="284">
        <v>0</v>
      </c>
      <c r="W320" s="284">
        <v>0</v>
      </c>
      <c r="X320" s="284">
        <f t="shared" si="311"/>
        <v>78649690</v>
      </c>
      <c r="Y320" s="284">
        <f t="shared" si="312"/>
        <v>72833142</v>
      </c>
      <c r="Z320" s="284">
        <f t="shared" si="313"/>
        <v>0</v>
      </c>
      <c r="AA320" s="17" t="s">
        <v>776</v>
      </c>
      <c r="AB320" s="17" t="s">
        <v>702</v>
      </c>
      <c r="AC320" s="88" t="s">
        <v>40</v>
      </c>
      <c r="AD320" s="22" t="s">
        <v>31</v>
      </c>
      <c r="AE320" s="23"/>
      <c r="AF320" s="24">
        <v>2015</v>
      </c>
      <c r="AG320" s="23"/>
    </row>
    <row r="321" spans="1:43" ht="15" customHeight="1">
      <c r="A321" s="17">
        <v>31</v>
      </c>
      <c r="B321" s="106">
        <v>1</v>
      </c>
      <c r="C321" s="17" t="s">
        <v>23</v>
      </c>
      <c r="D321" s="18" t="s">
        <v>33</v>
      </c>
      <c r="E321" s="17" t="s">
        <v>185</v>
      </c>
      <c r="F321" s="17" t="s">
        <v>311</v>
      </c>
      <c r="G321" s="18" t="s">
        <v>312</v>
      </c>
      <c r="H321" s="18" t="s">
        <v>27</v>
      </c>
      <c r="I321" s="18">
        <v>30134380</v>
      </c>
      <c r="J321" s="124" t="str">
        <f t="shared" si="310"/>
        <v>30134380-EJECUCION</v>
      </c>
      <c r="K321" s="128" t="s">
        <v>315</v>
      </c>
      <c r="L321" s="107">
        <v>357151770</v>
      </c>
      <c r="M321" s="138">
        <v>344153770</v>
      </c>
      <c r="N321" s="107">
        <v>141065888</v>
      </c>
      <c r="O321" s="138">
        <v>61611342</v>
      </c>
      <c r="P321" s="138">
        <v>282542428</v>
      </c>
      <c r="Q321" s="19">
        <v>0</v>
      </c>
      <c r="R321" s="108">
        <v>216085882</v>
      </c>
      <c r="S321" s="20">
        <v>0</v>
      </c>
      <c r="T321" s="21">
        <v>0</v>
      </c>
      <c r="U321" s="284">
        <v>74667122</v>
      </c>
      <c r="V321" s="284">
        <v>53184458</v>
      </c>
      <c r="W321" s="284">
        <v>39547586</v>
      </c>
      <c r="X321" s="284">
        <f t="shared" si="311"/>
        <v>167399166</v>
      </c>
      <c r="Y321" s="284">
        <f t="shared" si="312"/>
        <v>115143262</v>
      </c>
      <c r="Z321" s="284">
        <f t="shared" si="313"/>
        <v>0</v>
      </c>
      <c r="AA321" s="17" t="s">
        <v>29</v>
      </c>
      <c r="AB321" s="17" t="s">
        <v>702</v>
      </c>
      <c r="AC321" s="88" t="s">
        <v>30</v>
      </c>
      <c r="AD321" s="22" t="s">
        <v>45</v>
      </c>
      <c r="AE321" s="23" t="s">
        <v>30</v>
      </c>
      <c r="AF321" s="24" t="s">
        <v>316</v>
      </c>
      <c r="AG321" s="23"/>
    </row>
    <row r="322" spans="1:43">
      <c r="A322" s="93"/>
      <c r="C322" s="93"/>
      <c r="D322" s="94"/>
      <c r="E322" s="93"/>
      <c r="F322" s="93"/>
      <c r="G322" s="95"/>
      <c r="H322" s="93"/>
      <c r="I322" s="95"/>
      <c r="K322" s="122" t="s">
        <v>47</v>
      </c>
      <c r="L322" s="25">
        <f>SUBTOTAL(9,L318:L321)</f>
        <v>615408770</v>
      </c>
      <c r="M322" s="123">
        <f>SUBTOTAL(9,M318:M321)</f>
        <v>919069066</v>
      </c>
      <c r="N322" s="25">
        <v>247535888</v>
      </c>
      <c r="O322" s="123">
        <f t="shared" ref="O322:P322" si="314">SUBTOTAL(9,O318:O321)</f>
        <v>459046112</v>
      </c>
      <c r="P322" s="123">
        <f t="shared" si="314"/>
        <v>460022954</v>
      </c>
      <c r="Q322" s="121">
        <v>0</v>
      </c>
      <c r="R322" s="25">
        <v>367872882</v>
      </c>
      <c r="S322" s="25">
        <v>0</v>
      </c>
      <c r="T322" s="25">
        <v>0</v>
      </c>
      <c r="U322" s="123">
        <f t="shared" ref="U322:W322" si="315">SUBTOTAL(9,U318:U321)</f>
        <v>153316812</v>
      </c>
      <c r="V322" s="123">
        <f t="shared" si="315"/>
        <v>53184458</v>
      </c>
      <c r="W322" s="123">
        <f t="shared" si="315"/>
        <v>39547586</v>
      </c>
      <c r="X322" s="123">
        <f t="shared" ref="X322:Z322" si="316">SUBTOTAL(9,X318:X321)</f>
        <v>246048856</v>
      </c>
      <c r="Y322" s="123">
        <f t="shared" si="316"/>
        <v>213974098</v>
      </c>
      <c r="Z322" s="123">
        <f t="shared" si="316"/>
        <v>0</v>
      </c>
      <c r="AA322" s="99"/>
      <c r="AB322" s="99"/>
      <c r="AC322" s="273"/>
      <c r="AE322" s="23"/>
      <c r="AF322" s="24"/>
      <c r="AG322" s="23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</row>
    <row r="323" spans="1:43" ht="12" customHeight="1">
      <c r="A323" s="93"/>
      <c r="C323" s="93"/>
      <c r="D323" s="94"/>
      <c r="E323" s="93"/>
      <c r="F323" s="93"/>
      <c r="G323" s="95"/>
      <c r="H323" s="93"/>
      <c r="I323" s="95"/>
      <c r="K323" s="278"/>
      <c r="M323" s="93"/>
      <c r="O323" s="93"/>
      <c r="P323" s="93"/>
      <c r="U323" s="134"/>
      <c r="V323" s="134"/>
      <c r="W323" s="134"/>
      <c r="X323" s="134"/>
      <c r="Y323" s="134"/>
      <c r="Z323" s="93"/>
      <c r="AA323" s="93"/>
      <c r="AB323" s="93"/>
      <c r="AC323" s="272"/>
      <c r="AE323" s="23"/>
      <c r="AF323" s="24"/>
      <c r="AG323" s="23"/>
    </row>
    <row r="324" spans="1:43">
      <c r="A324" s="93"/>
      <c r="C324" s="93"/>
      <c r="D324" s="94"/>
      <c r="E324" s="93"/>
      <c r="F324" s="93"/>
      <c r="G324" s="95"/>
      <c r="H324" s="93"/>
      <c r="I324" s="95"/>
      <c r="K324" s="16" t="s">
        <v>48</v>
      </c>
      <c r="M324" s="93"/>
      <c r="O324" s="93"/>
      <c r="P324" s="93"/>
      <c r="U324" s="134"/>
      <c r="V324" s="134"/>
      <c r="W324" s="134"/>
      <c r="X324" s="134"/>
      <c r="Y324" s="134"/>
      <c r="Z324" s="93"/>
      <c r="AA324" s="93"/>
      <c r="AB324" s="93"/>
      <c r="AC324" s="272"/>
      <c r="AE324" s="23"/>
      <c r="AF324" s="24"/>
      <c r="AG324" s="23"/>
    </row>
    <row r="325" spans="1:43" ht="15" customHeight="1">
      <c r="A325" s="17">
        <v>31</v>
      </c>
      <c r="B325" s="106">
        <v>9</v>
      </c>
      <c r="C325" s="17" t="s">
        <v>49</v>
      </c>
      <c r="D325" s="18" t="s">
        <v>81</v>
      </c>
      <c r="E325" s="17" t="s">
        <v>185</v>
      </c>
      <c r="F325" s="17" t="s">
        <v>311</v>
      </c>
      <c r="G325" s="18" t="s">
        <v>312</v>
      </c>
      <c r="H325" s="18" t="s">
        <v>27</v>
      </c>
      <c r="I325" s="18">
        <v>30101366</v>
      </c>
      <c r="J325" s="124" t="str">
        <f>CONCATENATE(I325,"-",H325)</f>
        <v>30101366-EJECUCION</v>
      </c>
      <c r="K325" s="128" t="s">
        <v>317</v>
      </c>
      <c r="L325" s="107">
        <v>96009000</v>
      </c>
      <c r="M325" s="138">
        <v>96009000</v>
      </c>
      <c r="N325" s="107">
        <v>0</v>
      </c>
      <c r="O325" s="138">
        <v>0</v>
      </c>
      <c r="P325" s="138">
        <v>96009000</v>
      </c>
      <c r="Q325" s="19">
        <v>0</v>
      </c>
      <c r="R325" s="108">
        <v>96009000</v>
      </c>
      <c r="S325" s="20">
        <v>0</v>
      </c>
      <c r="T325" s="21">
        <v>0</v>
      </c>
      <c r="U325" s="284">
        <v>0</v>
      </c>
      <c r="V325" s="284">
        <v>0</v>
      </c>
      <c r="W325" s="284">
        <v>0</v>
      </c>
      <c r="X325" s="284">
        <f>U325+V325+W325</f>
        <v>0</v>
      </c>
      <c r="Y325" s="284">
        <f>P325-X325</f>
        <v>96009000</v>
      </c>
      <c r="Z325" s="284">
        <f>M325-(O325+P325)</f>
        <v>0</v>
      </c>
      <c r="AA325" s="17" t="s">
        <v>51</v>
      </c>
      <c r="AB325" s="17" t="s">
        <v>83</v>
      </c>
      <c r="AC325" s="88" t="s">
        <v>30</v>
      </c>
      <c r="AD325" s="22" t="s">
        <v>31</v>
      </c>
      <c r="AE325" s="23" t="s">
        <v>30</v>
      </c>
      <c r="AF325" s="24" t="s">
        <v>318</v>
      </c>
      <c r="AG325" s="23" t="s">
        <v>45</v>
      </c>
    </row>
    <row r="326" spans="1:43">
      <c r="A326" s="93"/>
      <c r="C326" s="93"/>
      <c r="D326" s="94"/>
      <c r="E326" s="93"/>
      <c r="F326" s="93"/>
      <c r="G326" s="95"/>
      <c r="H326" s="93"/>
      <c r="I326" s="95"/>
      <c r="K326" s="122" t="s">
        <v>52</v>
      </c>
      <c r="L326" s="25">
        <f>SUBTOTAL(9,L325)</f>
        <v>96009000</v>
      </c>
      <c r="M326" s="123">
        <f>SUBTOTAL(9,M325)</f>
        <v>96009000</v>
      </c>
      <c r="N326" s="25">
        <v>0</v>
      </c>
      <c r="O326" s="123">
        <f t="shared" ref="O326:P326" si="317">SUBTOTAL(9,O325)</f>
        <v>0</v>
      </c>
      <c r="P326" s="123">
        <f t="shared" si="317"/>
        <v>96009000</v>
      </c>
      <c r="Q326" s="121">
        <v>0</v>
      </c>
      <c r="R326" s="25">
        <v>96009000</v>
      </c>
      <c r="S326" s="25">
        <v>0</v>
      </c>
      <c r="T326" s="25">
        <v>0</v>
      </c>
      <c r="U326" s="123">
        <f t="shared" ref="U326:W326" si="318">SUBTOTAL(9,U325)</f>
        <v>0</v>
      </c>
      <c r="V326" s="123">
        <f t="shared" si="318"/>
        <v>0</v>
      </c>
      <c r="W326" s="123">
        <f t="shared" si="318"/>
        <v>0</v>
      </c>
      <c r="X326" s="123">
        <f t="shared" ref="X326:Z326" si="319">SUBTOTAL(9,X325)</f>
        <v>0</v>
      </c>
      <c r="Y326" s="123">
        <f t="shared" si="319"/>
        <v>96009000</v>
      </c>
      <c r="Z326" s="123">
        <f t="shared" si="319"/>
        <v>0</v>
      </c>
      <c r="AA326" s="99"/>
      <c r="AB326" s="99"/>
      <c r="AC326" s="273"/>
      <c r="AE326" s="23"/>
      <c r="AF326" s="24"/>
      <c r="AG326" s="23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</row>
    <row r="327" spans="1:43" ht="12" customHeight="1">
      <c r="A327" s="93"/>
      <c r="C327" s="93"/>
      <c r="D327" s="94"/>
      <c r="E327" s="93"/>
      <c r="F327" s="93"/>
      <c r="G327" s="95"/>
      <c r="H327" s="93"/>
      <c r="I327" s="95"/>
      <c r="K327" s="278"/>
      <c r="M327" s="93"/>
      <c r="O327" s="93"/>
      <c r="P327" s="93"/>
      <c r="U327" s="134"/>
      <c r="V327" s="134"/>
      <c r="W327" s="134"/>
      <c r="X327" s="134"/>
      <c r="Y327" s="134"/>
      <c r="Z327" s="93"/>
      <c r="AA327" s="93"/>
      <c r="AB327" s="93"/>
      <c r="AC327" s="272"/>
      <c r="AE327" s="23"/>
      <c r="AF327" s="24"/>
      <c r="AG327" s="23"/>
    </row>
    <row r="328" spans="1:43">
      <c r="A328" s="93"/>
      <c r="C328" s="93"/>
      <c r="D328" s="94"/>
      <c r="E328" s="93"/>
      <c r="F328" s="93"/>
      <c r="G328" s="95"/>
      <c r="H328" s="93"/>
      <c r="I328" s="95"/>
      <c r="K328" s="16" t="s">
        <v>53</v>
      </c>
      <c r="M328" s="93"/>
      <c r="O328" s="93"/>
      <c r="P328" s="93"/>
      <c r="U328" s="134"/>
      <c r="V328" s="134"/>
      <c r="W328" s="134"/>
      <c r="X328" s="134"/>
      <c r="Y328" s="134"/>
      <c r="Z328" s="93"/>
      <c r="AA328" s="93"/>
      <c r="AB328" s="93"/>
      <c r="AC328" s="272"/>
      <c r="AE328" s="23"/>
      <c r="AF328" s="24"/>
      <c r="AG328" s="23"/>
    </row>
    <row r="329" spans="1:43" ht="15" customHeight="1">
      <c r="A329" s="17">
        <v>33</v>
      </c>
      <c r="B329" s="106"/>
      <c r="C329" s="17" t="s">
        <v>54</v>
      </c>
      <c r="D329" s="18" t="s">
        <v>319</v>
      </c>
      <c r="E329" s="17" t="s">
        <v>185</v>
      </c>
      <c r="F329" s="17" t="s">
        <v>311</v>
      </c>
      <c r="G329" s="18" t="s">
        <v>320</v>
      </c>
      <c r="H329" s="18" t="s">
        <v>27</v>
      </c>
      <c r="I329" s="313" t="s">
        <v>177</v>
      </c>
      <c r="J329" s="124" t="str">
        <f t="shared" ref="J329:J333" si="320">CONCATENATE(I329,"-",H329)</f>
        <v>S/C-EJECUCION</v>
      </c>
      <c r="K329" s="49" t="s">
        <v>321</v>
      </c>
      <c r="L329" s="107">
        <v>220000000</v>
      </c>
      <c r="M329" s="19">
        <v>220000000</v>
      </c>
      <c r="N329" s="107">
        <v>0</v>
      </c>
      <c r="O329" s="19">
        <v>0</v>
      </c>
      <c r="P329" s="19">
        <v>100000000</v>
      </c>
      <c r="Q329" s="19">
        <v>120000000</v>
      </c>
      <c r="R329" s="108">
        <v>100000000</v>
      </c>
      <c r="S329" s="20">
        <v>120000000</v>
      </c>
      <c r="T329" s="21"/>
      <c r="U329" s="284">
        <v>0</v>
      </c>
      <c r="V329" s="284">
        <v>0</v>
      </c>
      <c r="W329" s="284">
        <v>0</v>
      </c>
      <c r="X329" s="284">
        <f t="shared" ref="X329:X333" si="321">U329+V329+W329</f>
        <v>0</v>
      </c>
      <c r="Y329" s="284">
        <f t="shared" ref="Y329:Y333" si="322">P329-X329</f>
        <v>100000000</v>
      </c>
      <c r="Z329" s="284">
        <f t="shared" ref="Z329:Z333" si="323">M329-(O329+P329)</f>
        <v>120000000</v>
      </c>
      <c r="AA329" s="17" t="s">
        <v>135</v>
      </c>
      <c r="AB329" s="17" t="s">
        <v>702</v>
      </c>
      <c r="AC329" s="88" t="s">
        <v>57</v>
      </c>
      <c r="AD329" s="22"/>
      <c r="AE329" s="23"/>
      <c r="AF329" s="24"/>
      <c r="AG329" s="23"/>
    </row>
    <row r="330" spans="1:43" ht="15" customHeight="1">
      <c r="A330" s="17">
        <v>29</v>
      </c>
      <c r="B330" s="106">
        <v>0</v>
      </c>
      <c r="C330" s="17" t="s">
        <v>54</v>
      </c>
      <c r="D330" s="18" t="s">
        <v>90</v>
      </c>
      <c r="E330" s="17" t="s">
        <v>185</v>
      </c>
      <c r="F330" s="17" t="s">
        <v>311</v>
      </c>
      <c r="G330" s="18" t="s">
        <v>312</v>
      </c>
      <c r="H330" s="18" t="s">
        <v>27</v>
      </c>
      <c r="I330" s="18">
        <v>30446723</v>
      </c>
      <c r="J330" s="124" t="str">
        <f t="shared" si="320"/>
        <v>30446723-EJECUCION</v>
      </c>
      <c r="K330" s="18" t="s">
        <v>322</v>
      </c>
      <c r="L330" s="107">
        <v>294407000</v>
      </c>
      <c r="M330" s="19">
        <v>294407000</v>
      </c>
      <c r="N330" s="107">
        <v>0</v>
      </c>
      <c r="O330" s="19">
        <v>0</v>
      </c>
      <c r="P330" s="19">
        <v>294407000</v>
      </c>
      <c r="Q330" s="19">
        <v>0</v>
      </c>
      <c r="R330" s="108">
        <v>294407000</v>
      </c>
      <c r="S330" s="20">
        <v>0</v>
      </c>
      <c r="T330" s="21">
        <v>0</v>
      </c>
      <c r="U330" s="284">
        <v>0</v>
      </c>
      <c r="V330" s="284">
        <v>0</v>
      </c>
      <c r="W330" s="284">
        <v>0</v>
      </c>
      <c r="X330" s="284">
        <f t="shared" si="321"/>
        <v>0</v>
      </c>
      <c r="Y330" s="284">
        <f t="shared" si="322"/>
        <v>294407000</v>
      </c>
      <c r="Z330" s="284">
        <f t="shared" si="323"/>
        <v>0</v>
      </c>
      <c r="AA330" s="17" t="s">
        <v>135</v>
      </c>
      <c r="AB330" s="17" t="s">
        <v>92</v>
      </c>
      <c r="AC330" s="88" t="s">
        <v>40</v>
      </c>
      <c r="AD330" s="22"/>
      <c r="AE330" s="23"/>
      <c r="AF330" s="24" t="s">
        <v>323</v>
      </c>
      <c r="AG330" s="23"/>
    </row>
    <row r="331" spans="1:43" ht="15" customHeight="1">
      <c r="A331" s="17">
        <v>31</v>
      </c>
      <c r="B331" s="106">
        <v>0</v>
      </c>
      <c r="C331" s="17" t="s">
        <v>54</v>
      </c>
      <c r="D331" s="18" t="s">
        <v>24</v>
      </c>
      <c r="E331" s="17" t="s">
        <v>185</v>
      </c>
      <c r="F331" s="17" t="s">
        <v>311</v>
      </c>
      <c r="G331" s="18" t="s">
        <v>121</v>
      </c>
      <c r="H331" s="18" t="s">
        <v>27</v>
      </c>
      <c r="I331" s="18">
        <v>30077481</v>
      </c>
      <c r="J331" s="124" t="str">
        <f t="shared" si="320"/>
        <v>30077481-EJECUCION</v>
      </c>
      <c r="K331" s="18" t="s">
        <v>324</v>
      </c>
      <c r="L331" s="107">
        <v>1700000000</v>
      </c>
      <c r="M331" s="19">
        <v>1700000000</v>
      </c>
      <c r="N331" s="107">
        <v>0</v>
      </c>
      <c r="O331" s="19">
        <v>0</v>
      </c>
      <c r="P331" s="19">
        <v>207849928</v>
      </c>
      <c r="Q331" s="19">
        <v>1492150072</v>
      </c>
      <c r="R331" s="108">
        <v>300000000</v>
      </c>
      <c r="S331" s="20">
        <v>1400000000</v>
      </c>
      <c r="T331" s="21">
        <v>0</v>
      </c>
      <c r="U331" s="284">
        <v>0</v>
      </c>
      <c r="V331" s="284">
        <v>0</v>
      </c>
      <c r="W331" s="284">
        <v>0</v>
      </c>
      <c r="X331" s="284">
        <f t="shared" si="321"/>
        <v>0</v>
      </c>
      <c r="Y331" s="284">
        <f t="shared" si="322"/>
        <v>207849928</v>
      </c>
      <c r="Z331" s="284">
        <f t="shared" si="323"/>
        <v>1492150072</v>
      </c>
      <c r="AA331" s="17" t="s">
        <v>51</v>
      </c>
      <c r="AB331" s="17" t="s">
        <v>325</v>
      </c>
      <c r="AC331" s="88" t="s">
        <v>30</v>
      </c>
      <c r="AD331" s="22" t="s">
        <v>31</v>
      </c>
      <c r="AE331" s="23" t="s">
        <v>30</v>
      </c>
      <c r="AF331" s="24" t="s">
        <v>326</v>
      </c>
      <c r="AG331" s="23" t="s">
        <v>45</v>
      </c>
    </row>
    <row r="332" spans="1:43" ht="15" customHeight="1">
      <c r="A332" s="17">
        <v>31</v>
      </c>
      <c r="B332" s="106">
        <v>0</v>
      </c>
      <c r="C332" s="17" t="s">
        <v>54</v>
      </c>
      <c r="D332" s="18" t="s">
        <v>62</v>
      </c>
      <c r="E332" s="17" t="s">
        <v>185</v>
      </c>
      <c r="F332" s="17" t="s">
        <v>311</v>
      </c>
      <c r="G332" s="18" t="s">
        <v>312</v>
      </c>
      <c r="H332" s="18" t="s">
        <v>27</v>
      </c>
      <c r="I332" s="18">
        <v>30437683</v>
      </c>
      <c r="J332" s="124" t="str">
        <f t="shared" si="320"/>
        <v>30437683-EJECUCION</v>
      </c>
      <c r="K332" s="18" t="s">
        <v>327</v>
      </c>
      <c r="L332" s="107">
        <v>83520000</v>
      </c>
      <c r="M332" s="19">
        <v>83520000</v>
      </c>
      <c r="N332" s="107">
        <v>0</v>
      </c>
      <c r="O332" s="19">
        <v>0</v>
      </c>
      <c r="P332" s="19">
        <v>20000000</v>
      </c>
      <c r="Q332" s="19">
        <v>63520000</v>
      </c>
      <c r="R332" s="108">
        <v>20000000</v>
      </c>
      <c r="S332" s="20">
        <v>63520000</v>
      </c>
      <c r="T332" s="21">
        <v>0</v>
      </c>
      <c r="U332" s="284">
        <v>0</v>
      </c>
      <c r="V332" s="284">
        <v>0</v>
      </c>
      <c r="W332" s="284">
        <v>0</v>
      </c>
      <c r="X332" s="284">
        <f t="shared" si="321"/>
        <v>0</v>
      </c>
      <c r="Y332" s="284">
        <f t="shared" si="322"/>
        <v>20000000</v>
      </c>
      <c r="Z332" s="284">
        <f t="shared" si="323"/>
        <v>63520000</v>
      </c>
      <c r="AA332" s="17" t="s">
        <v>135</v>
      </c>
      <c r="AB332" s="17" t="s">
        <v>702</v>
      </c>
      <c r="AC332" s="88" t="s">
        <v>57</v>
      </c>
      <c r="AD332" s="22"/>
      <c r="AE332" s="23"/>
      <c r="AF332" s="24"/>
      <c r="AG332" s="23"/>
    </row>
    <row r="333" spans="1:43" ht="15" customHeight="1">
      <c r="A333" s="17">
        <v>31</v>
      </c>
      <c r="B333" s="106">
        <v>10</v>
      </c>
      <c r="C333" s="17" t="s">
        <v>54</v>
      </c>
      <c r="D333" s="18" t="s">
        <v>24</v>
      </c>
      <c r="E333" s="17" t="s">
        <v>185</v>
      </c>
      <c r="F333" s="17" t="s">
        <v>311</v>
      </c>
      <c r="G333" s="18" t="s">
        <v>312</v>
      </c>
      <c r="H333" s="18" t="s">
        <v>35</v>
      </c>
      <c r="I333" s="18">
        <v>30396077</v>
      </c>
      <c r="J333" s="124" t="str">
        <f t="shared" si="320"/>
        <v>30396077-DISEÑO</v>
      </c>
      <c r="K333" s="128" t="s">
        <v>274</v>
      </c>
      <c r="L333" s="107">
        <v>20000000</v>
      </c>
      <c r="M333" s="138">
        <v>20000000</v>
      </c>
      <c r="N333" s="107">
        <v>0</v>
      </c>
      <c r="O333" s="138">
        <v>0</v>
      </c>
      <c r="P333" s="138">
        <v>0</v>
      </c>
      <c r="Q333" s="19">
        <v>20000000</v>
      </c>
      <c r="R333" s="108">
        <v>0</v>
      </c>
      <c r="S333" s="20">
        <v>20000000</v>
      </c>
      <c r="T333" s="21">
        <v>0</v>
      </c>
      <c r="U333" s="284">
        <v>0</v>
      </c>
      <c r="V333" s="284">
        <v>0</v>
      </c>
      <c r="W333" s="284">
        <v>0</v>
      </c>
      <c r="X333" s="284">
        <f t="shared" si="321"/>
        <v>0</v>
      </c>
      <c r="Y333" s="284">
        <f t="shared" si="322"/>
        <v>0</v>
      </c>
      <c r="Z333" s="284">
        <f t="shared" si="323"/>
        <v>20000000</v>
      </c>
      <c r="AA333" s="17" t="s">
        <v>51</v>
      </c>
      <c r="AB333" s="17" t="s">
        <v>702</v>
      </c>
      <c r="AC333" s="88" t="s">
        <v>64</v>
      </c>
      <c r="AD333" s="22" t="s">
        <v>31</v>
      </c>
      <c r="AE333" s="23" t="s">
        <v>64</v>
      </c>
      <c r="AF333" s="24" t="s">
        <v>79</v>
      </c>
      <c r="AG333" s="23" t="s">
        <v>45</v>
      </c>
    </row>
    <row r="334" spans="1:43">
      <c r="A334" s="93"/>
      <c r="C334" s="93"/>
      <c r="D334" s="94"/>
      <c r="E334" s="93"/>
      <c r="F334" s="93"/>
      <c r="G334" s="95"/>
      <c r="H334" s="93"/>
      <c r="I334" s="95"/>
      <c r="K334" s="122" t="s">
        <v>66</v>
      </c>
      <c r="L334" s="25">
        <f>SUBTOTAL(9,L329:L333)</f>
        <v>2317927000</v>
      </c>
      <c r="M334" s="123">
        <f>SUBTOTAL(9,M329:M333)</f>
        <v>2317927000</v>
      </c>
      <c r="N334" s="25">
        <v>0</v>
      </c>
      <c r="O334" s="123">
        <f t="shared" ref="O334:P334" si="324">SUBTOTAL(9,O329:O333)</f>
        <v>0</v>
      </c>
      <c r="P334" s="123">
        <f t="shared" si="324"/>
        <v>622256928</v>
      </c>
      <c r="Q334" s="121">
        <v>1695670072</v>
      </c>
      <c r="R334" s="25">
        <v>714407000</v>
      </c>
      <c r="S334" s="25">
        <v>1603520000</v>
      </c>
      <c r="T334" s="25">
        <v>0</v>
      </c>
      <c r="U334" s="123">
        <f t="shared" ref="U334:W334" si="325">SUBTOTAL(9,U329:U333)</f>
        <v>0</v>
      </c>
      <c r="V334" s="123">
        <f t="shared" si="325"/>
        <v>0</v>
      </c>
      <c r="W334" s="123">
        <f t="shared" si="325"/>
        <v>0</v>
      </c>
      <c r="X334" s="123">
        <f t="shared" ref="X334:Z334" si="326">SUBTOTAL(9,X329:X333)</f>
        <v>0</v>
      </c>
      <c r="Y334" s="123">
        <f t="shared" si="326"/>
        <v>622256928</v>
      </c>
      <c r="Z334" s="123">
        <f t="shared" si="326"/>
        <v>1695670072</v>
      </c>
      <c r="AA334" s="99"/>
      <c r="AB334" s="99"/>
      <c r="AC334" s="273"/>
      <c r="AE334" s="23"/>
      <c r="AF334" s="24"/>
      <c r="AG334" s="23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</row>
    <row r="335" spans="1:43" ht="12" customHeight="1">
      <c r="A335" s="93"/>
      <c r="C335" s="93"/>
      <c r="D335" s="94"/>
      <c r="E335" s="93"/>
      <c r="F335" s="93"/>
      <c r="G335" s="95"/>
      <c r="H335" s="93"/>
      <c r="I335" s="95"/>
      <c r="K335" s="278"/>
      <c r="M335" s="93"/>
      <c r="O335" s="93"/>
      <c r="P335" s="93"/>
      <c r="U335" s="134"/>
      <c r="V335" s="134"/>
      <c r="W335" s="134"/>
      <c r="X335" s="134"/>
      <c r="Y335" s="134"/>
      <c r="Z335" s="93"/>
      <c r="AA335" s="93"/>
      <c r="AB335" s="93"/>
      <c r="AC335" s="272"/>
      <c r="AE335" s="23"/>
      <c r="AF335" s="24"/>
      <c r="AG335" s="23"/>
    </row>
    <row r="336" spans="1:43" ht="18">
      <c r="A336" s="93"/>
      <c r="C336" s="93"/>
      <c r="D336" s="94"/>
      <c r="E336" s="93"/>
      <c r="F336" s="93"/>
      <c r="G336" s="95"/>
      <c r="H336" s="93"/>
      <c r="I336" s="95"/>
      <c r="K336" s="277" t="s">
        <v>328</v>
      </c>
      <c r="L336" s="58">
        <f>L334+L326+L322</f>
        <v>3029344770</v>
      </c>
      <c r="M336" s="123">
        <f>M334+M326+M322</f>
        <v>3333005066</v>
      </c>
      <c r="N336" s="58">
        <v>247535888</v>
      </c>
      <c r="O336" s="123">
        <f t="shared" ref="O336:P336" si="327">O334+O326+O322</f>
        <v>459046112</v>
      </c>
      <c r="P336" s="123">
        <f t="shared" si="327"/>
        <v>1178288882</v>
      </c>
      <c r="Q336" s="123">
        <v>1695670072</v>
      </c>
      <c r="R336" s="58">
        <v>1178288882</v>
      </c>
      <c r="S336" s="58">
        <v>1603520000</v>
      </c>
      <c r="T336" s="58">
        <v>0</v>
      </c>
      <c r="U336" s="123">
        <f t="shared" ref="U336:W336" si="328">U334+U326+U322</f>
        <v>153316812</v>
      </c>
      <c r="V336" s="123">
        <f t="shared" si="328"/>
        <v>53184458</v>
      </c>
      <c r="W336" s="123">
        <f t="shared" si="328"/>
        <v>39547586</v>
      </c>
      <c r="X336" s="123">
        <f t="shared" ref="X336:Z336" si="329">X334+X326+X322</f>
        <v>246048856</v>
      </c>
      <c r="Y336" s="123">
        <f t="shared" si="329"/>
        <v>932240026</v>
      </c>
      <c r="Z336" s="123">
        <f t="shared" si="329"/>
        <v>1695670072</v>
      </c>
      <c r="AA336" s="99"/>
      <c r="AB336" s="99"/>
      <c r="AC336" s="273"/>
      <c r="AE336" s="23"/>
      <c r="AF336" s="24"/>
      <c r="AG336" s="23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</row>
    <row r="337" spans="1:43" s="93" customFormat="1" ht="15" customHeight="1">
      <c r="D337" s="94"/>
      <c r="G337" s="95"/>
      <c r="I337" s="95"/>
      <c r="K337" s="96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C337" s="272"/>
      <c r="AE337" s="85"/>
      <c r="AF337" s="81"/>
      <c r="AG337" s="85"/>
    </row>
    <row r="338" spans="1:43" ht="18" customHeight="1">
      <c r="A338" s="73"/>
      <c r="B338" s="75"/>
      <c r="C338" s="73"/>
      <c r="D338" s="73"/>
      <c r="E338" s="73"/>
      <c r="F338" s="73"/>
      <c r="G338" s="130"/>
      <c r="H338" s="73"/>
      <c r="I338" s="310"/>
      <c r="J338" s="75"/>
      <c r="K338" s="276" t="s">
        <v>329</v>
      </c>
      <c r="L338" s="13"/>
      <c r="M338" s="73"/>
      <c r="N338" s="13"/>
      <c r="O338" s="73"/>
      <c r="P338" s="137"/>
      <c r="Q338" s="74"/>
      <c r="R338" s="13"/>
      <c r="S338" s="13"/>
      <c r="T338" s="13"/>
      <c r="U338" s="285"/>
      <c r="V338" s="285"/>
      <c r="W338" s="285"/>
      <c r="X338" s="285"/>
      <c r="Y338" s="285"/>
      <c r="Z338" s="130"/>
      <c r="AA338" s="130"/>
      <c r="AB338" s="73"/>
      <c r="AC338" s="73"/>
      <c r="AE338" s="23"/>
      <c r="AF338" s="24"/>
      <c r="AG338" s="23"/>
    </row>
    <row r="339" spans="1:43">
      <c r="A339" s="93"/>
      <c r="C339" s="93"/>
      <c r="D339" s="94"/>
      <c r="E339" s="93"/>
      <c r="F339" s="93"/>
      <c r="G339" s="95"/>
      <c r="H339" s="93"/>
      <c r="I339" s="95"/>
      <c r="K339" s="16" t="s">
        <v>22</v>
      </c>
      <c r="M339" s="93"/>
      <c r="O339" s="93"/>
      <c r="P339" s="93"/>
      <c r="U339" s="134"/>
      <c r="V339" s="134"/>
      <c r="W339" s="134"/>
      <c r="X339" s="134"/>
      <c r="Y339" s="134"/>
      <c r="Z339" s="93"/>
      <c r="AA339" s="93"/>
      <c r="AB339" s="93"/>
      <c r="AC339" s="272"/>
      <c r="AE339" s="23"/>
      <c r="AF339" s="24"/>
      <c r="AG339" s="23"/>
    </row>
    <row r="340" spans="1:43" ht="15" customHeight="1">
      <c r="A340" s="17">
        <v>22</v>
      </c>
      <c r="B340" s="106">
        <v>0</v>
      </c>
      <c r="C340" s="17" t="s">
        <v>23</v>
      </c>
      <c r="D340" s="18" t="s">
        <v>69</v>
      </c>
      <c r="E340" s="17" t="s">
        <v>185</v>
      </c>
      <c r="F340" s="17" t="s">
        <v>330</v>
      </c>
      <c r="G340" s="18" t="s">
        <v>331</v>
      </c>
      <c r="H340" s="18" t="s">
        <v>27</v>
      </c>
      <c r="I340" s="18">
        <v>30102059</v>
      </c>
      <c r="J340" s="124" t="str">
        <f t="shared" ref="J340:J344" si="330">CONCATENATE(I340,"-",H340)</f>
        <v>30102059-EJECUCION</v>
      </c>
      <c r="K340" s="18" t="s">
        <v>332</v>
      </c>
      <c r="L340" s="107">
        <v>238770916</v>
      </c>
      <c r="M340" s="19">
        <v>238770916</v>
      </c>
      <c r="N340" s="107">
        <v>191070916</v>
      </c>
      <c r="O340" s="19">
        <v>191070916</v>
      </c>
      <c r="P340" s="19">
        <v>47700000</v>
      </c>
      <c r="Q340" s="19">
        <v>0</v>
      </c>
      <c r="R340" s="108">
        <v>47700000</v>
      </c>
      <c r="S340" s="20">
        <v>0</v>
      </c>
      <c r="T340" s="21">
        <v>0</v>
      </c>
      <c r="U340" s="284">
        <v>0</v>
      </c>
      <c r="V340" s="284">
        <v>32100000</v>
      </c>
      <c r="W340" s="284">
        <v>0</v>
      </c>
      <c r="X340" s="284">
        <f t="shared" ref="X340:X344" si="331">U340+V340+W340</f>
        <v>32100000</v>
      </c>
      <c r="Y340" s="284">
        <f t="shared" ref="Y340:Y344" si="332">P340-X340</f>
        <v>15600000</v>
      </c>
      <c r="Z340" s="284">
        <f t="shared" ref="Z340:Z344" si="333">M340-(O340+P340)</f>
        <v>0</v>
      </c>
      <c r="AA340" s="17" t="s">
        <v>29</v>
      </c>
      <c r="AB340" s="17" t="s">
        <v>702</v>
      </c>
      <c r="AC340" s="88" t="s">
        <v>30</v>
      </c>
      <c r="AD340" s="22" t="s">
        <v>31</v>
      </c>
      <c r="AE340" s="23"/>
      <c r="AF340" s="24"/>
      <c r="AG340" s="23" t="s">
        <v>45</v>
      </c>
    </row>
    <row r="341" spans="1:43" ht="15" customHeight="1">
      <c r="A341" s="17">
        <v>31</v>
      </c>
      <c r="B341" s="106">
        <v>6</v>
      </c>
      <c r="C341" s="17" t="s">
        <v>23</v>
      </c>
      <c r="D341" s="18" t="s">
        <v>706</v>
      </c>
      <c r="E341" s="17" t="s">
        <v>185</v>
      </c>
      <c r="F341" s="17" t="s">
        <v>330</v>
      </c>
      <c r="G341" s="18" t="s">
        <v>331</v>
      </c>
      <c r="H341" s="18" t="s">
        <v>27</v>
      </c>
      <c r="I341" s="18">
        <v>30064230</v>
      </c>
      <c r="J341" s="124" t="str">
        <f t="shared" si="330"/>
        <v>30064230-EJECUCION</v>
      </c>
      <c r="K341" s="18" t="s">
        <v>334</v>
      </c>
      <c r="L341" s="107">
        <v>3074070000</v>
      </c>
      <c r="M341" s="19">
        <v>1974810000</v>
      </c>
      <c r="N341" s="107">
        <v>4000000</v>
      </c>
      <c r="O341" s="19">
        <v>3001000</v>
      </c>
      <c r="P341" s="19">
        <v>300000000</v>
      </c>
      <c r="Q341" s="19">
        <v>1671809000</v>
      </c>
      <c r="R341" s="108">
        <v>300000000</v>
      </c>
      <c r="S341" s="20">
        <v>2770070000</v>
      </c>
      <c r="T341" s="21">
        <v>0</v>
      </c>
      <c r="U341" s="284">
        <v>0</v>
      </c>
      <c r="V341" s="284">
        <v>0</v>
      </c>
      <c r="W341" s="284">
        <v>0</v>
      </c>
      <c r="X341" s="284">
        <f t="shared" si="331"/>
        <v>0</v>
      </c>
      <c r="Y341" s="284">
        <f t="shared" si="332"/>
        <v>300000000</v>
      </c>
      <c r="Z341" s="284">
        <f t="shared" si="333"/>
        <v>1671809000</v>
      </c>
      <c r="AA341" s="17" t="s">
        <v>29</v>
      </c>
      <c r="AB341" s="17" t="s">
        <v>702</v>
      </c>
      <c r="AC341" s="88" t="s">
        <v>30</v>
      </c>
      <c r="AD341" s="22" t="s">
        <v>31</v>
      </c>
      <c r="AE341" s="23" t="s">
        <v>30</v>
      </c>
      <c r="AF341" s="24" t="s">
        <v>65</v>
      </c>
      <c r="AG341" s="23" t="s">
        <v>45</v>
      </c>
    </row>
    <row r="342" spans="1:43" ht="15" customHeight="1">
      <c r="A342" s="17">
        <v>22</v>
      </c>
      <c r="B342" s="106">
        <v>0</v>
      </c>
      <c r="C342" s="17" t="s">
        <v>23</v>
      </c>
      <c r="D342" s="18" t="s">
        <v>90</v>
      </c>
      <c r="E342" s="17" t="s">
        <v>185</v>
      </c>
      <c r="F342" s="17" t="s">
        <v>330</v>
      </c>
      <c r="G342" s="18" t="s">
        <v>331</v>
      </c>
      <c r="H342" s="18" t="s">
        <v>27</v>
      </c>
      <c r="I342" s="18">
        <v>30106012</v>
      </c>
      <c r="J342" s="124" t="str">
        <f t="shared" si="330"/>
        <v>30106012-EJECUCION</v>
      </c>
      <c r="K342" s="18" t="s">
        <v>336</v>
      </c>
      <c r="L342" s="107">
        <v>74100000</v>
      </c>
      <c r="M342" s="19">
        <v>74100000</v>
      </c>
      <c r="N342" s="107">
        <v>48175000</v>
      </c>
      <c r="O342" s="19">
        <v>29640000</v>
      </c>
      <c r="P342" s="19">
        <v>44460000</v>
      </c>
      <c r="Q342" s="19">
        <v>0</v>
      </c>
      <c r="R342" s="108">
        <v>25925000</v>
      </c>
      <c r="S342" s="20">
        <v>0</v>
      </c>
      <c r="T342" s="21">
        <v>0</v>
      </c>
      <c r="U342" s="284">
        <v>0</v>
      </c>
      <c r="V342" s="284">
        <v>0</v>
      </c>
      <c r="W342" s="284">
        <v>0</v>
      </c>
      <c r="X342" s="284">
        <f t="shared" si="331"/>
        <v>0</v>
      </c>
      <c r="Y342" s="284">
        <f t="shared" si="332"/>
        <v>44460000</v>
      </c>
      <c r="Z342" s="284">
        <f t="shared" si="333"/>
        <v>0</v>
      </c>
      <c r="AA342" s="17" t="s">
        <v>29</v>
      </c>
      <c r="AB342" s="17" t="s">
        <v>702</v>
      </c>
      <c r="AC342" s="88" t="s">
        <v>30</v>
      </c>
      <c r="AD342" s="22" t="s">
        <v>31</v>
      </c>
      <c r="AE342" s="23"/>
      <c r="AF342" s="24"/>
      <c r="AG342" s="23" t="s">
        <v>45</v>
      </c>
    </row>
    <row r="343" spans="1:43" ht="15" customHeight="1">
      <c r="A343" s="17">
        <v>31</v>
      </c>
      <c r="B343" s="106"/>
      <c r="C343" s="17" t="s">
        <v>23</v>
      </c>
      <c r="D343" s="18" t="s">
        <v>24</v>
      </c>
      <c r="E343" s="17" t="s">
        <v>185</v>
      </c>
      <c r="F343" s="17" t="s">
        <v>330</v>
      </c>
      <c r="G343" s="18" t="s">
        <v>331</v>
      </c>
      <c r="H343" s="18" t="s">
        <v>27</v>
      </c>
      <c r="I343" s="18">
        <v>30132450</v>
      </c>
      <c r="J343" s="124" t="str">
        <f t="shared" si="330"/>
        <v>30132450-EJECUCION</v>
      </c>
      <c r="K343" s="18" t="s">
        <v>715</v>
      </c>
      <c r="L343" s="107"/>
      <c r="M343" s="19">
        <v>425231755</v>
      </c>
      <c r="N343" s="107"/>
      <c r="O343" s="19">
        <v>365744441</v>
      </c>
      <c r="P343" s="19">
        <v>59487314</v>
      </c>
      <c r="Q343" s="19">
        <v>0</v>
      </c>
      <c r="R343" s="108"/>
      <c r="S343" s="20"/>
      <c r="T343" s="21"/>
      <c r="U343" s="284">
        <v>0</v>
      </c>
      <c r="V343" s="284">
        <v>0</v>
      </c>
      <c r="W343" s="284">
        <v>0</v>
      </c>
      <c r="X343" s="284">
        <f t="shared" si="331"/>
        <v>0</v>
      </c>
      <c r="Y343" s="284">
        <f t="shared" si="332"/>
        <v>59487314</v>
      </c>
      <c r="Z343" s="284">
        <f t="shared" si="333"/>
        <v>0</v>
      </c>
      <c r="AA343" s="17" t="s">
        <v>776</v>
      </c>
      <c r="AB343" s="17" t="s">
        <v>701</v>
      </c>
      <c r="AC343" s="88" t="s">
        <v>30</v>
      </c>
      <c r="AD343" s="22"/>
      <c r="AE343" s="23"/>
      <c r="AF343" s="24"/>
      <c r="AG343" s="23"/>
    </row>
    <row r="344" spans="1:43" ht="15" customHeight="1">
      <c r="A344" s="17">
        <v>31</v>
      </c>
      <c r="B344" s="106">
        <v>1</v>
      </c>
      <c r="C344" s="17" t="s">
        <v>23</v>
      </c>
      <c r="D344" s="18" t="s">
        <v>33</v>
      </c>
      <c r="E344" s="17" t="s">
        <v>185</v>
      </c>
      <c r="F344" s="17" t="s">
        <v>330</v>
      </c>
      <c r="G344" s="18" t="s">
        <v>331</v>
      </c>
      <c r="H344" s="18" t="s">
        <v>27</v>
      </c>
      <c r="I344" s="18">
        <v>30063734</v>
      </c>
      <c r="J344" s="124" t="str">
        <f t="shared" si="330"/>
        <v>30063734-EJECUCION</v>
      </c>
      <c r="K344" s="128" t="s">
        <v>337</v>
      </c>
      <c r="L344" s="107">
        <v>3896694014</v>
      </c>
      <c r="M344" s="138">
        <v>3639848739</v>
      </c>
      <c r="N344" s="107">
        <v>2596384714</v>
      </c>
      <c r="O344" s="138">
        <v>2559215791</v>
      </c>
      <c r="P344" s="138">
        <v>1080632948</v>
      </c>
      <c r="Q344" s="19">
        <v>0</v>
      </c>
      <c r="R344" s="108">
        <v>1300309300</v>
      </c>
      <c r="S344" s="20">
        <v>0</v>
      </c>
      <c r="T344" s="21">
        <v>0</v>
      </c>
      <c r="U344" s="284">
        <v>271416740</v>
      </c>
      <c r="V344" s="284">
        <v>1386904</v>
      </c>
      <c r="W344" s="284">
        <v>63306355</v>
      </c>
      <c r="X344" s="284">
        <f t="shared" si="331"/>
        <v>336109999</v>
      </c>
      <c r="Y344" s="284">
        <f t="shared" si="332"/>
        <v>744522949</v>
      </c>
      <c r="Z344" s="284">
        <f t="shared" si="333"/>
        <v>0</v>
      </c>
      <c r="AA344" s="17" t="s">
        <v>29</v>
      </c>
      <c r="AB344" s="17" t="s">
        <v>702</v>
      </c>
      <c r="AC344" s="88" t="s">
        <v>30</v>
      </c>
      <c r="AD344" s="22" t="s">
        <v>45</v>
      </c>
      <c r="AE344" s="23" t="s">
        <v>30</v>
      </c>
      <c r="AF344" s="24" t="s">
        <v>65</v>
      </c>
      <c r="AG344" s="23" t="s">
        <v>45</v>
      </c>
    </row>
    <row r="345" spans="1:43">
      <c r="A345" s="93"/>
      <c r="C345" s="93"/>
      <c r="D345" s="94"/>
      <c r="E345" s="93"/>
      <c r="F345" s="93"/>
      <c r="G345" s="95"/>
      <c r="H345" s="93"/>
      <c r="I345" s="95"/>
      <c r="K345" s="122" t="s">
        <v>47</v>
      </c>
      <c r="L345" s="25">
        <f>SUBTOTAL(9,L340:L344)</f>
        <v>7283634930</v>
      </c>
      <c r="M345" s="123">
        <f>SUBTOTAL(9,M340:M344)</f>
        <v>6352761410</v>
      </c>
      <c r="N345" s="25">
        <f t="shared" ref="N345:P345" si="334">SUBTOTAL(9,N340:N344)</f>
        <v>2839630630</v>
      </c>
      <c r="O345" s="123">
        <f t="shared" si="334"/>
        <v>3148672148</v>
      </c>
      <c r="P345" s="123">
        <f t="shared" si="334"/>
        <v>1532280262</v>
      </c>
      <c r="Q345" s="121">
        <v>1671809000</v>
      </c>
      <c r="R345" s="25">
        <v>1673934300</v>
      </c>
      <c r="S345" s="25">
        <v>2770070000</v>
      </c>
      <c r="T345" s="25">
        <v>0</v>
      </c>
      <c r="U345" s="123">
        <f t="shared" ref="U345:W345" si="335">SUBTOTAL(9,U340:U344)</f>
        <v>271416740</v>
      </c>
      <c r="V345" s="123">
        <f t="shared" si="335"/>
        <v>33486904</v>
      </c>
      <c r="W345" s="123">
        <f t="shared" si="335"/>
        <v>63306355</v>
      </c>
      <c r="X345" s="123">
        <f t="shared" ref="X345:Z345" si="336">SUBTOTAL(9,X340:X344)</f>
        <v>368209999</v>
      </c>
      <c r="Y345" s="123">
        <f t="shared" si="336"/>
        <v>1164070263</v>
      </c>
      <c r="Z345" s="123">
        <f t="shared" si="336"/>
        <v>1671809000</v>
      </c>
      <c r="AA345" s="99"/>
      <c r="AB345" s="99"/>
      <c r="AC345" s="273"/>
      <c r="AE345" s="23"/>
      <c r="AF345" s="24"/>
      <c r="AG345" s="23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</row>
    <row r="346" spans="1:43" ht="11.25" customHeight="1">
      <c r="A346" s="93"/>
      <c r="C346" s="93"/>
      <c r="D346" s="94"/>
      <c r="E346" s="93"/>
      <c r="F346" s="93"/>
      <c r="G346" s="95"/>
      <c r="H346" s="93"/>
      <c r="I346" s="95"/>
      <c r="K346" s="278"/>
      <c r="M346" s="93"/>
      <c r="N346" s="50"/>
      <c r="O346" s="134"/>
      <c r="P346" s="134"/>
      <c r="Q346" s="50"/>
      <c r="U346" s="134"/>
      <c r="V346" s="134"/>
      <c r="W346" s="134"/>
      <c r="X346" s="134"/>
      <c r="Y346" s="134"/>
      <c r="Z346" s="93"/>
      <c r="AA346" s="93"/>
      <c r="AB346" s="93"/>
      <c r="AC346" s="272"/>
      <c r="AE346" s="23"/>
      <c r="AF346" s="24"/>
      <c r="AG346" s="23"/>
    </row>
    <row r="347" spans="1:43">
      <c r="A347" s="93"/>
      <c r="C347" s="93"/>
      <c r="D347" s="94"/>
      <c r="E347" s="93"/>
      <c r="F347" s="93"/>
      <c r="G347" s="95"/>
      <c r="H347" s="93"/>
      <c r="I347" s="95"/>
      <c r="K347" s="16" t="s">
        <v>48</v>
      </c>
      <c r="M347" s="93"/>
      <c r="O347" s="93"/>
      <c r="P347" s="93"/>
      <c r="U347" s="134"/>
      <c r="V347" s="134"/>
      <c r="W347" s="134"/>
      <c r="X347" s="134"/>
      <c r="Y347" s="134"/>
      <c r="Z347" s="93"/>
      <c r="AA347" s="93"/>
      <c r="AB347" s="93"/>
      <c r="AC347" s="272"/>
      <c r="AE347" s="23"/>
      <c r="AF347" s="24"/>
      <c r="AG347" s="23"/>
    </row>
    <row r="348" spans="1:43" ht="15" customHeight="1">
      <c r="A348" s="17">
        <v>29</v>
      </c>
      <c r="B348" s="106">
        <v>3</v>
      </c>
      <c r="C348" s="17" t="s">
        <v>49</v>
      </c>
      <c r="D348" s="18" t="s">
        <v>90</v>
      </c>
      <c r="E348" s="17" t="s">
        <v>185</v>
      </c>
      <c r="F348" s="17" t="s">
        <v>330</v>
      </c>
      <c r="G348" s="18" t="s">
        <v>331</v>
      </c>
      <c r="H348" s="18" t="s">
        <v>27</v>
      </c>
      <c r="I348" s="18">
        <v>30361577</v>
      </c>
      <c r="J348" s="124" t="str">
        <f t="shared" ref="J348:J351" si="337">CONCATENATE(I348,"-",H348)</f>
        <v>30361577-EJECUCION</v>
      </c>
      <c r="K348" s="18" t="s">
        <v>338</v>
      </c>
      <c r="L348" s="107">
        <v>262620000</v>
      </c>
      <c r="M348" s="19">
        <v>262620000</v>
      </c>
      <c r="N348" s="107">
        <v>0</v>
      </c>
      <c r="O348" s="19">
        <v>0</v>
      </c>
      <c r="P348" s="19">
        <v>262620000</v>
      </c>
      <c r="Q348" s="19">
        <v>0</v>
      </c>
      <c r="R348" s="108">
        <v>262620000</v>
      </c>
      <c r="S348" s="20">
        <v>0</v>
      </c>
      <c r="T348" s="21">
        <v>0</v>
      </c>
      <c r="U348" s="284">
        <v>0</v>
      </c>
      <c r="V348" s="284">
        <v>0</v>
      </c>
      <c r="W348" s="284">
        <v>0</v>
      </c>
      <c r="X348" s="284">
        <f t="shared" ref="X348:X351" si="338">U348+V348+W348</f>
        <v>0</v>
      </c>
      <c r="Y348" s="284">
        <f t="shared" ref="Y348:Y351" si="339">P348-X348</f>
        <v>262620000</v>
      </c>
      <c r="Z348" s="284">
        <f t="shared" ref="Z348:Z351" si="340">M348-(O348+P348)</f>
        <v>0</v>
      </c>
      <c r="AA348" s="17"/>
      <c r="AB348" s="17" t="s">
        <v>702</v>
      </c>
      <c r="AC348" s="88" t="s">
        <v>40</v>
      </c>
      <c r="AD348" s="22" t="s">
        <v>45</v>
      </c>
      <c r="AE348" s="23"/>
      <c r="AF348" s="24" t="s">
        <v>339</v>
      </c>
      <c r="AG348" s="23" t="s">
        <v>45</v>
      </c>
    </row>
    <row r="349" spans="1:43" ht="15" customHeight="1">
      <c r="A349" s="17">
        <v>31</v>
      </c>
      <c r="B349" s="106">
        <v>5</v>
      </c>
      <c r="C349" s="17" t="s">
        <v>49</v>
      </c>
      <c r="D349" s="18" t="s">
        <v>41</v>
      </c>
      <c r="E349" s="17" t="s">
        <v>185</v>
      </c>
      <c r="F349" s="17" t="s">
        <v>330</v>
      </c>
      <c r="G349" s="18" t="s">
        <v>331</v>
      </c>
      <c r="H349" s="18" t="s">
        <v>35</v>
      </c>
      <c r="I349" s="18">
        <v>30204522</v>
      </c>
      <c r="J349" s="124" t="str">
        <f t="shared" si="337"/>
        <v>30204522-DISEÑO</v>
      </c>
      <c r="K349" s="18" t="s">
        <v>333</v>
      </c>
      <c r="L349" s="107">
        <v>37002000</v>
      </c>
      <c r="M349" s="19">
        <v>37002000</v>
      </c>
      <c r="N349" s="107">
        <v>1001000</v>
      </c>
      <c r="O349" s="19">
        <v>0</v>
      </c>
      <c r="P349" s="19">
        <v>37002000</v>
      </c>
      <c r="Q349" s="19">
        <v>0</v>
      </c>
      <c r="R349" s="108">
        <v>36001000</v>
      </c>
      <c r="S349" s="20">
        <v>0</v>
      </c>
      <c r="T349" s="21">
        <v>0</v>
      </c>
      <c r="U349" s="284">
        <v>0</v>
      </c>
      <c r="V349" s="284">
        <v>1001000</v>
      </c>
      <c r="W349" s="284">
        <v>0</v>
      </c>
      <c r="X349" s="284">
        <f t="shared" si="338"/>
        <v>1001000</v>
      </c>
      <c r="Y349" s="284">
        <f t="shared" si="339"/>
        <v>36001000</v>
      </c>
      <c r="Z349" s="284">
        <f t="shared" si="340"/>
        <v>0</v>
      </c>
      <c r="AA349" s="17" t="s">
        <v>29</v>
      </c>
      <c r="AB349" s="17" t="s">
        <v>702</v>
      </c>
      <c r="AC349" s="88" t="s">
        <v>30</v>
      </c>
      <c r="AD349" s="22" t="s">
        <v>31</v>
      </c>
      <c r="AE349" s="23" t="s">
        <v>30</v>
      </c>
      <c r="AF349" s="24" t="s">
        <v>191</v>
      </c>
      <c r="AG349" s="23" t="s">
        <v>45</v>
      </c>
    </row>
    <row r="350" spans="1:43" ht="15" customHeight="1">
      <c r="A350" s="17">
        <v>31</v>
      </c>
      <c r="B350" s="106">
        <v>0</v>
      </c>
      <c r="C350" s="17" t="s">
        <v>49</v>
      </c>
      <c r="D350" s="18" t="s">
        <v>24</v>
      </c>
      <c r="E350" s="17" t="s">
        <v>185</v>
      </c>
      <c r="F350" s="17" t="s">
        <v>330</v>
      </c>
      <c r="G350" s="18" t="s">
        <v>331</v>
      </c>
      <c r="H350" s="18" t="s">
        <v>27</v>
      </c>
      <c r="I350" s="18">
        <v>30133450</v>
      </c>
      <c r="J350" s="124" t="str">
        <f t="shared" si="337"/>
        <v>30133450-EJECUCION</v>
      </c>
      <c r="K350" s="18" t="s">
        <v>335</v>
      </c>
      <c r="L350" s="107">
        <v>425231755</v>
      </c>
      <c r="M350" s="19">
        <v>425231755</v>
      </c>
      <c r="N350" s="107">
        <v>365744441</v>
      </c>
      <c r="O350" s="19">
        <v>0</v>
      </c>
      <c r="P350" s="19">
        <v>425231755</v>
      </c>
      <c r="Q350" s="19">
        <v>0</v>
      </c>
      <c r="R350" s="108">
        <v>59487314</v>
      </c>
      <c r="S350" s="20">
        <v>0</v>
      </c>
      <c r="T350" s="21"/>
      <c r="U350" s="284">
        <v>0</v>
      </c>
      <c r="V350" s="284">
        <v>0</v>
      </c>
      <c r="W350" s="284">
        <v>0</v>
      </c>
      <c r="X350" s="284">
        <f t="shared" si="338"/>
        <v>0</v>
      </c>
      <c r="Y350" s="284">
        <f t="shared" si="339"/>
        <v>425231755</v>
      </c>
      <c r="Z350" s="284">
        <f t="shared" si="340"/>
        <v>0</v>
      </c>
      <c r="AA350" s="17"/>
      <c r="AB350" s="17" t="s">
        <v>702</v>
      </c>
      <c r="AC350" s="88" t="s">
        <v>30</v>
      </c>
      <c r="AD350" s="22"/>
      <c r="AE350" s="23"/>
      <c r="AF350" s="24"/>
      <c r="AG350" s="23"/>
    </row>
    <row r="351" spans="1:43" ht="15" customHeight="1">
      <c r="A351" s="17">
        <v>31</v>
      </c>
      <c r="B351" s="106">
        <v>7</v>
      </c>
      <c r="C351" s="17" t="s">
        <v>49</v>
      </c>
      <c r="D351" s="18" t="s">
        <v>90</v>
      </c>
      <c r="E351" s="17" t="s">
        <v>185</v>
      </c>
      <c r="F351" s="17" t="s">
        <v>330</v>
      </c>
      <c r="G351" s="18" t="s">
        <v>331</v>
      </c>
      <c r="H351" s="18" t="s">
        <v>27</v>
      </c>
      <c r="I351" s="18">
        <v>30094898</v>
      </c>
      <c r="J351" s="124" t="str">
        <f t="shared" si="337"/>
        <v>30094898-EJECUCION</v>
      </c>
      <c r="K351" s="128" t="s">
        <v>340</v>
      </c>
      <c r="L351" s="107">
        <v>974755000</v>
      </c>
      <c r="M351" s="138">
        <v>974755000</v>
      </c>
      <c r="N351" s="107">
        <v>0</v>
      </c>
      <c r="O351" s="138">
        <v>0</v>
      </c>
      <c r="P351" s="138">
        <v>547763597</v>
      </c>
      <c r="Q351" s="19">
        <v>426991403</v>
      </c>
      <c r="R351" s="108">
        <v>300000000</v>
      </c>
      <c r="S351" s="20">
        <v>674755000</v>
      </c>
      <c r="T351" s="21">
        <v>0</v>
      </c>
      <c r="U351" s="284">
        <v>0</v>
      </c>
      <c r="V351" s="284">
        <v>0</v>
      </c>
      <c r="W351" s="284">
        <v>0</v>
      </c>
      <c r="X351" s="284">
        <f t="shared" si="338"/>
        <v>0</v>
      </c>
      <c r="Y351" s="284">
        <f t="shared" si="339"/>
        <v>547763597</v>
      </c>
      <c r="Z351" s="284">
        <f t="shared" si="340"/>
        <v>426991403</v>
      </c>
      <c r="AA351" s="17" t="s">
        <v>51</v>
      </c>
      <c r="AB351" s="17" t="s">
        <v>702</v>
      </c>
      <c r="AC351" s="88" t="s">
        <v>30</v>
      </c>
      <c r="AD351" s="22" t="s">
        <v>45</v>
      </c>
      <c r="AE351" s="23" t="s">
        <v>30</v>
      </c>
      <c r="AF351" s="24" t="s">
        <v>191</v>
      </c>
      <c r="AG351" s="23"/>
    </row>
    <row r="352" spans="1:43">
      <c r="A352" s="93"/>
      <c r="C352" s="93"/>
      <c r="D352" s="94"/>
      <c r="E352" s="93"/>
      <c r="F352" s="93"/>
      <c r="G352" s="95"/>
      <c r="H352" s="93"/>
      <c r="I352" s="95"/>
      <c r="K352" s="122" t="s">
        <v>52</v>
      </c>
      <c r="L352" s="25">
        <f>SUBTOTAL(9,L348:L351)</f>
        <v>1699608755</v>
      </c>
      <c r="M352" s="123">
        <f>SUBTOTAL(9,M348:M351)</f>
        <v>1699608755</v>
      </c>
      <c r="N352" s="25">
        <f t="shared" ref="N352:P352" si="341">SUBTOTAL(9,N348:N351)</f>
        <v>366745441</v>
      </c>
      <c r="O352" s="123">
        <f t="shared" si="341"/>
        <v>0</v>
      </c>
      <c r="P352" s="123">
        <f t="shared" si="341"/>
        <v>1272617352</v>
      </c>
      <c r="Q352" s="121">
        <v>426991403</v>
      </c>
      <c r="R352" s="25">
        <v>658108314</v>
      </c>
      <c r="S352" s="25">
        <v>674755000</v>
      </c>
      <c r="T352" s="25">
        <v>0</v>
      </c>
      <c r="U352" s="123">
        <f t="shared" ref="U352:W352" si="342">SUBTOTAL(9,U348:U351)</f>
        <v>0</v>
      </c>
      <c r="V352" s="123">
        <f t="shared" si="342"/>
        <v>1001000</v>
      </c>
      <c r="W352" s="123">
        <f t="shared" si="342"/>
        <v>0</v>
      </c>
      <c r="X352" s="123">
        <f t="shared" ref="X352:Z352" si="343">SUBTOTAL(9,X348:X351)</f>
        <v>1001000</v>
      </c>
      <c r="Y352" s="123">
        <f t="shared" si="343"/>
        <v>1271616352</v>
      </c>
      <c r="Z352" s="123">
        <f t="shared" si="343"/>
        <v>426991403</v>
      </c>
      <c r="AA352" s="99"/>
      <c r="AB352" s="99"/>
      <c r="AC352" s="273"/>
      <c r="AE352" s="23"/>
      <c r="AF352" s="24"/>
      <c r="AG352" s="23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</row>
    <row r="353" spans="1:43" ht="14.25" customHeight="1">
      <c r="A353" s="93"/>
      <c r="C353" s="93"/>
      <c r="D353" s="94"/>
      <c r="E353" s="93"/>
      <c r="F353" s="93"/>
      <c r="G353" s="95"/>
      <c r="H353" s="93"/>
      <c r="I353" s="95"/>
      <c r="K353" s="278"/>
      <c r="M353" s="93"/>
      <c r="O353" s="93"/>
      <c r="P353" s="93"/>
      <c r="U353" s="134"/>
      <c r="V353" s="134"/>
      <c r="W353" s="134"/>
      <c r="X353" s="134"/>
      <c r="Y353" s="134"/>
      <c r="Z353" s="93"/>
      <c r="AA353" s="93"/>
      <c r="AB353" s="93"/>
      <c r="AC353" s="272"/>
      <c r="AE353" s="23"/>
      <c r="AF353" s="24"/>
      <c r="AG353" s="23"/>
    </row>
    <row r="354" spans="1:43">
      <c r="A354" s="93"/>
      <c r="C354" s="93"/>
      <c r="D354" s="94"/>
      <c r="E354" s="93"/>
      <c r="F354" s="93"/>
      <c r="G354" s="95"/>
      <c r="H354" s="93"/>
      <c r="I354" s="95"/>
      <c r="K354" s="16" t="s">
        <v>53</v>
      </c>
      <c r="M354" s="93"/>
      <c r="O354" s="93"/>
      <c r="P354" s="93"/>
      <c r="U354" s="134"/>
      <c r="V354" s="134"/>
      <c r="W354" s="134"/>
      <c r="X354" s="134"/>
      <c r="Y354" s="134"/>
      <c r="Z354" s="93"/>
      <c r="AA354" s="93"/>
      <c r="AB354" s="93"/>
      <c r="AC354" s="272"/>
      <c r="AE354" s="23"/>
      <c r="AF354" s="24"/>
      <c r="AG354" s="23"/>
    </row>
    <row r="355" spans="1:43" ht="15" customHeight="1">
      <c r="A355" s="17">
        <v>31</v>
      </c>
      <c r="B355" s="106">
        <v>0</v>
      </c>
      <c r="C355" s="17" t="s">
        <v>54</v>
      </c>
      <c r="D355" s="18" t="s">
        <v>90</v>
      </c>
      <c r="E355" s="17" t="s">
        <v>185</v>
      </c>
      <c r="F355" s="17" t="s">
        <v>330</v>
      </c>
      <c r="G355" s="18" t="s">
        <v>331</v>
      </c>
      <c r="H355" s="18" t="s">
        <v>27</v>
      </c>
      <c r="I355" s="18">
        <v>30136720</v>
      </c>
      <c r="J355" s="124" t="str">
        <f t="shared" ref="J355:J357" si="344">CONCATENATE(I355,"-",H355)</f>
        <v>30136720-EJECUCION</v>
      </c>
      <c r="K355" s="18" t="s">
        <v>341</v>
      </c>
      <c r="L355" s="107">
        <v>44974000</v>
      </c>
      <c r="M355" s="19">
        <v>44974000</v>
      </c>
      <c r="N355" s="107">
        <v>0</v>
      </c>
      <c r="O355" s="19">
        <v>0</v>
      </c>
      <c r="P355" s="19">
        <v>44974000</v>
      </c>
      <c r="Q355" s="19">
        <v>0</v>
      </c>
      <c r="R355" s="108">
        <v>44974000</v>
      </c>
      <c r="S355" s="20">
        <v>0</v>
      </c>
      <c r="T355" s="21">
        <v>0</v>
      </c>
      <c r="U355" s="284">
        <v>0</v>
      </c>
      <c r="V355" s="284">
        <v>0</v>
      </c>
      <c r="W355" s="284">
        <v>0</v>
      </c>
      <c r="X355" s="284">
        <f t="shared" ref="X355:X357" si="345">U355+V355+W355</f>
        <v>0</v>
      </c>
      <c r="Y355" s="284">
        <f t="shared" ref="Y355:Y357" si="346">P355-X355</f>
        <v>44974000</v>
      </c>
      <c r="Z355" s="284">
        <f t="shared" ref="Z355:Z357" si="347">M355-(O355+P355)</f>
        <v>0</v>
      </c>
      <c r="AA355" s="17" t="s">
        <v>135</v>
      </c>
      <c r="AB355" s="17" t="s">
        <v>702</v>
      </c>
      <c r="AC355" s="88" t="s">
        <v>30</v>
      </c>
      <c r="AD355" s="22"/>
      <c r="AE355" s="23" t="s">
        <v>30</v>
      </c>
      <c r="AF355" s="24" t="s">
        <v>342</v>
      </c>
      <c r="AG355" s="23"/>
    </row>
    <row r="356" spans="1:43" ht="15" customHeight="1">
      <c r="A356" s="17">
        <v>29</v>
      </c>
      <c r="B356" s="106">
        <v>0</v>
      </c>
      <c r="C356" s="17" t="s">
        <v>54</v>
      </c>
      <c r="D356" s="18" t="s">
        <v>41</v>
      </c>
      <c r="E356" s="17" t="s">
        <v>185</v>
      </c>
      <c r="F356" s="17" t="s">
        <v>343</v>
      </c>
      <c r="G356" s="18" t="s">
        <v>344</v>
      </c>
      <c r="H356" s="18" t="s">
        <v>27</v>
      </c>
      <c r="I356" s="18">
        <v>30077182</v>
      </c>
      <c r="J356" s="124" t="str">
        <f t="shared" si="344"/>
        <v>30077182-EJECUCION</v>
      </c>
      <c r="K356" s="18" t="s">
        <v>345</v>
      </c>
      <c r="L356" s="107">
        <v>2304945000</v>
      </c>
      <c r="M356" s="19">
        <v>2304945000</v>
      </c>
      <c r="N356" s="107">
        <v>0</v>
      </c>
      <c r="O356" s="19">
        <v>0</v>
      </c>
      <c r="P356" s="19">
        <v>0</v>
      </c>
      <c r="Q356" s="19">
        <v>2304945000</v>
      </c>
      <c r="R356" s="108">
        <v>0</v>
      </c>
      <c r="S356" s="20">
        <v>2304945000</v>
      </c>
      <c r="T356" s="21"/>
      <c r="U356" s="284">
        <v>0</v>
      </c>
      <c r="V356" s="284">
        <v>0</v>
      </c>
      <c r="W356" s="284">
        <v>0</v>
      </c>
      <c r="X356" s="284">
        <f t="shared" si="345"/>
        <v>0</v>
      </c>
      <c r="Y356" s="284">
        <f t="shared" si="346"/>
        <v>0</v>
      </c>
      <c r="Z356" s="284">
        <f t="shared" si="347"/>
        <v>2304945000</v>
      </c>
      <c r="AA356" s="17" t="s">
        <v>51</v>
      </c>
      <c r="AB356" s="17" t="s">
        <v>702</v>
      </c>
      <c r="AC356" s="88" t="s">
        <v>30</v>
      </c>
      <c r="AD356" s="22"/>
      <c r="AE356" s="23"/>
      <c r="AF356" s="24"/>
      <c r="AG356" s="23"/>
    </row>
    <row r="357" spans="1:43" ht="15" customHeight="1">
      <c r="A357" s="17">
        <v>31</v>
      </c>
      <c r="B357" s="106">
        <v>10</v>
      </c>
      <c r="C357" s="17" t="s">
        <v>54</v>
      </c>
      <c r="D357" s="18" t="s">
        <v>69</v>
      </c>
      <c r="E357" s="17" t="s">
        <v>185</v>
      </c>
      <c r="F357" s="17" t="s">
        <v>330</v>
      </c>
      <c r="G357" s="18" t="s">
        <v>331</v>
      </c>
      <c r="H357" s="18" t="s">
        <v>27</v>
      </c>
      <c r="I357" s="18">
        <v>30125885</v>
      </c>
      <c r="J357" s="124" t="str">
        <f t="shared" si="344"/>
        <v>30125885-EJECUCION</v>
      </c>
      <c r="K357" s="128" t="s">
        <v>346</v>
      </c>
      <c r="L357" s="107">
        <v>498801000</v>
      </c>
      <c r="M357" s="138">
        <v>498801000</v>
      </c>
      <c r="N357" s="107">
        <v>0</v>
      </c>
      <c r="O357" s="138">
        <v>0</v>
      </c>
      <c r="P357" s="138">
        <v>50000000</v>
      </c>
      <c r="Q357" s="19">
        <v>448801000</v>
      </c>
      <c r="R357" s="108">
        <v>50000000</v>
      </c>
      <c r="S357" s="20">
        <v>448801000</v>
      </c>
      <c r="T357" s="21">
        <v>0</v>
      </c>
      <c r="U357" s="284">
        <v>0</v>
      </c>
      <c r="V357" s="284">
        <v>0</v>
      </c>
      <c r="W357" s="284">
        <v>0</v>
      </c>
      <c r="X357" s="284">
        <f t="shared" si="345"/>
        <v>0</v>
      </c>
      <c r="Y357" s="284">
        <f t="shared" si="346"/>
        <v>50000000</v>
      </c>
      <c r="Z357" s="284">
        <f t="shared" si="347"/>
        <v>448801000</v>
      </c>
      <c r="AA357" s="17" t="s">
        <v>51</v>
      </c>
      <c r="AB357" s="17" t="s">
        <v>73</v>
      </c>
      <c r="AC357" s="88" t="s">
        <v>64</v>
      </c>
      <c r="AD357" s="22" t="s">
        <v>31</v>
      </c>
      <c r="AE357" s="23" t="s">
        <v>64</v>
      </c>
      <c r="AF357" s="24" t="s">
        <v>275</v>
      </c>
      <c r="AG357" s="23" t="s">
        <v>45</v>
      </c>
    </row>
    <row r="358" spans="1:43">
      <c r="A358" s="93"/>
      <c r="C358" s="93"/>
      <c r="D358" s="94"/>
      <c r="E358" s="93"/>
      <c r="F358" s="93"/>
      <c r="G358" s="95"/>
      <c r="H358" s="93"/>
      <c r="I358" s="95"/>
      <c r="K358" s="122" t="s">
        <v>66</v>
      </c>
      <c r="L358" s="25">
        <f>SUBTOTAL(9,L355:L357)</f>
        <v>2848720000</v>
      </c>
      <c r="M358" s="123">
        <f>SUBTOTAL(9,M355:M357)</f>
        <v>2848720000</v>
      </c>
      <c r="N358" s="25">
        <v>0</v>
      </c>
      <c r="O358" s="123">
        <f t="shared" ref="O358:P358" si="348">SUBTOTAL(9,O355:O357)</f>
        <v>0</v>
      </c>
      <c r="P358" s="123">
        <f t="shared" si="348"/>
        <v>94974000</v>
      </c>
      <c r="Q358" s="121">
        <v>2753746000</v>
      </c>
      <c r="R358" s="25">
        <v>94974000</v>
      </c>
      <c r="S358" s="25">
        <v>2753746000</v>
      </c>
      <c r="T358" s="25">
        <v>0</v>
      </c>
      <c r="U358" s="123">
        <f t="shared" ref="U358:W358" si="349">SUBTOTAL(9,U355:U357)</f>
        <v>0</v>
      </c>
      <c r="V358" s="123">
        <f t="shared" si="349"/>
        <v>0</v>
      </c>
      <c r="W358" s="123">
        <f t="shared" si="349"/>
        <v>0</v>
      </c>
      <c r="X358" s="123">
        <f t="shared" ref="X358:Z358" si="350">SUBTOTAL(9,X355:X357)</f>
        <v>0</v>
      </c>
      <c r="Y358" s="123">
        <f t="shared" si="350"/>
        <v>94974000</v>
      </c>
      <c r="Z358" s="123">
        <f t="shared" si="350"/>
        <v>2753746000</v>
      </c>
      <c r="AA358" s="99"/>
      <c r="AB358" s="99"/>
      <c r="AC358" s="273"/>
      <c r="AE358" s="23"/>
      <c r="AF358" s="24"/>
      <c r="AG358" s="23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</row>
    <row r="359" spans="1:43" ht="17.25" customHeight="1">
      <c r="A359" s="93"/>
      <c r="C359" s="93"/>
      <c r="D359" s="94"/>
      <c r="E359" s="93"/>
      <c r="F359" s="93"/>
      <c r="G359" s="95"/>
      <c r="H359" s="93"/>
      <c r="I359" s="95"/>
      <c r="K359" s="278"/>
      <c r="M359" s="93"/>
      <c r="O359" s="93"/>
      <c r="P359" s="93"/>
      <c r="U359" s="134"/>
      <c r="V359" s="134"/>
      <c r="W359" s="134"/>
      <c r="X359" s="134"/>
      <c r="Y359" s="134"/>
      <c r="Z359" s="93"/>
      <c r="AA359" s="93"/>
      <c r="AB359" s="93"/>
      <c r="AC359" s="272"/>
      <c r="AE359" s="23"/>
      <c r="AF359" s="24"/>
      <c r="AG359" s="23"/>
    </row>
    <row r="360" spans="1:43" ht="18">
      <c r="A360" s="93"/>
      <c r="C360" s="93"/>
      <c r="D360" s="94"/>
      <c r="E360" s="93"/>
      <c r="F360" s="93"/>
      <c r="G360" s="95"/>
      <c r="H360" s="93"/>
      <c r="I360" s="95"/>
      <c r="K360" s="277" t="s">
        <v>347</v>
      </c>
      <c r="L360" s="25">
        <f>L358+L352+L345</f>
        <v>11831963685</v>
      </c>
      <c r="M360" s="123">
        <f>M358+M352+M345</f>
        <v>10901090165</v>
      </c>
      <c r="N360" s="25">
        <v>4851515270</v>
      </c>
      <c r="O360" s="123">
        <f t="shared" ref="O360:P360" si="351">O358+O352+O345</f>
        <v>3148672148</v>
      </c>
      <c r="P360" s="123">
        <f t="shared" si="351"/>
        <v>2899871614</v>
      </c>
      <c r="Q360" s="123">
        <v>4852546403</v>
      </c>
      <c r="R360" s="25">
        <v>2899871614</v>
      </c>
      <c r="S360" s="25">
        <v>6198571000</v>
      </c>
      <c r="T360" s="25">
        <v>0</v>
      </c>
      <c r="U360" s="123">
        <f t="shared" ref="U360:W360" si="352">U358+U352+U345</f>
        <v>271416740</v>
      </c>
      <c r="V360" s="123">
        <f t="shared" si="352"/>
        <v>34487904</v>
      </c>
      <c r="W360" s="123">
        <f t="shared" si="352"/>
        <v>63306355</v>
      </c>
      <c r="X360" s="123">
        <f t="shared" ref="X360:Z360" si="353">X358+X352+X345</f>
        <v>369210999</v>
      </c>
      <c r="Y360" s="123">
        <f t="shared" si="353"/>
        <v>2530660615</v>
      </c>
      <c r="Z360" s="123">
        <f t="shared" si="353"/>
        <v>4852546403</v>
      </c>
      <c r="AA360" s="99"/>
      <c r="AB360" s="99"/>
      <c r="AC360" s="273"/>
      <c r="AE360" s="23"/>
      <c r="AF360" s="24"/>
      <c r="AG360" s="23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</row>
    <row r="361" spans="1:43" s="32" customFormat="1" ht="11.25" customHeight="1">
      <c r="A361" s="99"/>
      <c r="C361" s="99"/>
      <c r="D361" s="100"/>
      <c r="E361" s="99"/>
      <c r="F361" s="99"/>
      <c r="G361" s="288"/>
      <c r="H361" s="99"/>
      <c r="I361" s="288"/>
      <c r="K361" s="304"/>
      <c r="L361" s="303"/>
      <c r="M361" s="51"/>
      <c r="N361" s="303"/>
      <c r="O361" s="51"/>
      <c r="P361" s="51"/>
      <c r="Q361" s="303"/>
      <c r="R361" s="303"/>
      <c r="S361" s="303"/>
      <c r="T361" s="303"/>
      <c r="U361" s="51"/>
      <c r="V361" s="51"/>
      <c r="W361" s="51"/>
      <c r="X361" s="51"/>
      <c r="Y361" s="51"/>
      <c r="Z361" s="51"/>
      <c r="AA361" s="99"/>
      <c r="AB361" s="99"/>
      <c r="AC361" s="273"/>
      <c r="AE361" s="23"/>
      <c r="AF361" s="24"/>
      <c r="AG361" s="23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</row>
    <row r="362" spans="1:43" ht="21" customHeight="1">
      <c r="A362" s="73"/>
      <c r="B362" s="75"/>
      <c r="C362" s="73"/>
      <c r="D362" s="73"/>
      <c r="E362" s="73"/>
      <c r="F362" s="73"/>
      <c r="G362" s="130"/>
      <c r="H362" s="73"/>
      <c r="I362" s="310"/>
      <c r="J362" s="75"/>
      <c r="K362" s="276" t="s">
        <v>155</v>
      </c>
      <c r="L362" s="13"/>
      <c r="M362" s="73"/>
      <c r="N362" s="13"/>
      <c r="O362" s="73"/>
      <c r="P362" s="137"/>
      <c r="Q362" s="75"/>
      <c r="R362" s="13"/>
      <c r="S362" s="13"/>
      <c r="T362" s="13"/>
      <c r="U362" s="285"/>
      <c r="V362" s="285"/>
      <c r="W362" s="285"/>
      <c r="X362" s="285"/>
      <c r="Y362" s="285"/>
      <c r="Z362" s="130"/>
      <c r="AA362" s="130"/>
      <c r="AB362" s="73"/>
      <c r="AC362" s="73"/>
      <c r="AE362" s="23"/>
      <c r="AF362" s="24"/>
      <c r="AG362" s="23"/>
    </row>
    <row r="363" spans="1:43">
      <c r="A363" s="93"/>
      <c r="C363" s="93"/>
      <c r="D363" s="94"/>
      <c r="E363" s="93"/>
      <c r="F363" s="93"/>
      <c r="G363" s="95"/>
      <c r="H363" s="93"/>
      <c r="I363" s="95"/>
      <c r="K363" s="16" t="s">
        <v>22</v>
      </c>
      <c r="M363" s="93"/>
      <c r="O363" s="93"/>
      <c r="P363" s="93"/>
      <c r="U363" s="134"/>
      <c r="V363" s="134"/>
      <c r="W363" s="134"/>
      <c r="X363" s="134"/>
      <c r="Y363" s="134"/>
      <c r="Z363" s="93"/>
      <c r="AA363" s="93"/>
      <c r="AB363" s="93"/>
      <c r="AC363" s="272"/>
      <c r="AE363" s="23"/>
      <c r="AF363" s="24"/>
      <c r="AG363" s="23"/>
    </row>
    <row r="364" spans="1:43" ht="15" customHeight="1">
      <c r="A364" s="17">
        <v>31</v>
      </c>
      <c r="B364" s="106">
        <v>0</v>
      </c>
      <c r="C364" s="17" t="s">
        <v>23</v>
      </c>
      <c r="D364" s="18" t="s">
        <v>348</v>
      </c>
      <c r="E364" s="17" t="s">
        <v>185</v>
      </c>
      <c r="F364" s="17" t="s">
        <v>343</v>
      </c>
      <c r="G364" s="18" t="s">
        <v>349</v>
      </c>
      <c r="H364" s="18" t="s">
        <v>27</v>
      </c>
      <c r="I364" s="18">
        <v>30073367</v>
      </c>
      <c r="J364" s="124" t="str">
        <f t="shared" ref="J364:J369" si="354">CONCATENATE(I364,"-",H364)</f>
        <v>30073367-EJECUCION</v>
      </c>
      <c r="K364" s="18" t="s">
        <v>350</v>
      </c>
      <c r="L364" s="107">
        <v>325284447</v>
      </c>
      <c r="M364" s="19">
        <v>323255447</v>
      </c>
      <c r="N364" s="107">
        <v>247512347</v>
      </c>
      <c r="O364" s="19">
        <v>247599347</v>
      </c>
      <c r="P364" s="19">
        <v>75656100</v>
      </c>
      <c r="Q364" s="19">
        <v>0</v>
      </c>
      <c r="R364" s="108">
        <v>77772100</v>
      </c>
      <c r="S364" s="20">
        <v>0</v>
      </c>
      <c r="T364" s="21">
        <v>0</v>
      </c>
      <c r="U364" s="284">
        <v>0</v>
      </c>
      <c r="V364" s="284">
        <v>0</v>
      </c>
      <c r="W364" s="284">
        <v>0</v>
      </c>
      <c r="X364" s="284">
        <f t="shared" ref="X364:X369" si="355">U364+V364+W364</f>
        <v>0</v>
      </c>
      <c r="Y364" s="284">
        <f t="shared" ref="Y364:Y369" si="356">P364-X364</f>
        <v>75656100</v>
      </c>
      <c r="Z364" s="284">
        <f t="shared" ref="Z364:Z369" si="357">M364-(O364+P364)</f>
        <v>0</v>
      </c>
      <c r="AA364" s="17" t="s">
        <v>29</v>
      </c>
      <c r="AB364" s="17" t="s">
        <v>702</v>
      </c>
      <c r="AC364" s="88" t="s">
        <v>30</v>
      </c>
      <c r="AD364" s="22" t="s">
        <v>31</v>
      </c>
      <c r="AE364" s="23" t="s">
        <v>30</v>
      </c>
      <c r="AF364" s="24" t="s">
        <v>58</v>
      </c>
      <c r="AG364" s="23" t="s">
        <v>45</v>
      </c>
    </row>
    <row r="365" spans="1:43" ht="15" customHeight="1">
      <c r="A365" s="17">
        <v>31</v>
      </c>
      <c r="B365" s="106">
        <v>0</v>
      </c>
      <c r="C365" s="17" t="s">
        <v>23</v>
      </c>
      <c r="D365" s="18" t="s">
        <v>90</v>
      </c>
      <c r="E365" s="17" t="s">
        <v>185</v>
      </c>
      <c r="F365" s="17" t="s">
        <v>343</v>
      </c>
      <c r="G365" s="18" t="s">
        <v>161</v>
      </c>
      <c r="H365" s="18" t="s">
        <v>35</v>
      </c>
      <c r="I365" s="18">
        <v>30135967</v>
      </c>
      <c r="J365" s="124" t="str">
        <f t="shared" si="354"/>
        <v>30135967-DISEÑO</v>
      </c>
      <c r="K365" s="18" t="s">
        <v>351</v>
      </c>
      <c r="L365" s="107">
        <v>90000000</v>
      </c>
      <c r="M365" s="19">
        <v>90000000</v>
      </c>
      <c r="N365" s="107">
        <v>49500000</v>
      </c>
      <c r="O365" s="19">
        <v>49500000</v>
      </c>
      <c r="P365" s="19">
        <v>40500000</v>
      </c>
      <c r="Q365" s="19">
        <v>0</v>
      </c>
      <c r="R365" s="108">
        <v>40500000</v>
      </c>
      <c r="S365" s="20">
        <v>0</v>
      </c>
      <c r="T365" s="21">
        <v>0</v>
      </c>
      <c r="U365" s="284">
        <v>0</v>
      </c>
      <c r="V365" s="284">
        <v>0</v>
      </c>
      <c r="W365" s="284">
        <v>0</v>
      </c>
      <c r="X365" s="284">
        <f t="shared" si="355"/>
        <v>0</v>
      </c>
      <c r="Y365" s="284">
        <f t="shared" si="356"/>
        <v>40500000</v>
      </c>
      <c r="Z365" s="284">
        <f t="shared" si="357"/>
        <v>0</v>
      </c>
      <c r="AA365" s="17" t="s">
        <v>776</v>
      </c>
      <c r="AB365" s="17" t="s">
        <v>702</v>
      </c>
      <c r="AC365" s="88" t="s">
        <v>30</v>
      </c>
      <c r="AD365" s="22" t="s">
        <v>31</v>
      </c>
      <c r="AE365" s="23" t="s">
        <v>30</v>
      </c>
      <c r="AF365" s="24" t="s">
        <v>269</v>
      </c>
      <c r="AG365" s="23" t="s">
        <v>45</v>
      </c>
    </row>
    <row r="366" spans="1:43" ht="15" customHeight="1">
      <c r="A366" s="17">
        <v>24</v>
      </c>
      <c r="B366" s="106">
        <v>0</v>
      </c>
      <c r="C366" s="17" t="s">
        <v>23</v>
      </c>
      <c r="D366" s="18" t="s">
        <v>81</v>
      </c>
      <c r="E366" s="17" t="s">
        <v>185</v>
      </c>
      <c r="F366" s="17" t="s">
        <v>343</v>
      </c>
      <c r="G366" s="18" t="s">
        <v>161</v>
      </c>
      <c r="H366" s="18" t="s">
        <v>27</v>
      </c>
      <c r="I366" s="18">
        <v>30133915</v>
      </c>
      <c r="J366" s="124" t="str">
        <f t="shared" si="354"/>
        <v>30133915-EJECUCION</v>
      </c>
      <c r="K366" s="18" t="s">
        <v>359</v>
      </c>
      <c r="L366" s="107">
        <v>180000000</v>
      </c>
      <c r="M366" s="19">
        <v>842836727.58629155</v>
      </c>
      <c r="N366" s="107">
        <v>0</v>
      </c>
      <c r="O366" s="19">
        <v>594343146</v>
      </c>
      <c r="P366" s="19">
        <v>248493581.58629155</v>
      </c>
      <c r="Q366" s="19">
        <v>0</v>
      </c>
      <c r="R366" s="108">
        <v>180000000</v>
      </c>
      <c r="S366" s="20">
        <v>0</v>
      </c>
      <c r="T366" s="21">
        <v>0</v>
      </c>
      <c r="U366" s="284">
        <v>0</v>
      </c>
      <c r="V366" s="284">
        <v>0</v>
      </c>
      <c r="W366" s="284">
        <v>0</v>
      </c>
      <c r="X366" s="284">
        <f t="shared" si="355"/>
        <v>0</v>
      </c>
      <c r="Y366" s="284">
        <f t="shared" si="356"/>
        <v>248493581.58629155</v>
      </c>
      <c r="Z366" s="284">
        <f t="shared" si="357"/>
        <v>0</v>
      </c>
      <c r="AA366" s="17" t="s">
        <v>29</v>
      </c>
      <c r="AB366" s="17" t="s">
        <v>702</v>
      </c>
      <c r="AC366" s="88" t="s">
        <v>360</v>
      </c>
      <c r="AD366" s="22"/>
      <c r="AE366" s="23"/>
      <c r="AF366" s="24"/>
      <c r="AG366" s="23" t="s">
        <v>45</v>
      </c>
    </row>
    <row r="367" spans="1:43" ht="15" customHeight="1">
      <c r="A367" s="17">
        <v>31</v>
      </c>
      <c r="B367" s="106">
        <v>0</v>
      </c>
      <c r="C367" s="17" t="s">
        <v>23</v>
      </c>
      <c r="D367" s="18" t="s">
        <v>33</v>
      </c>
      <c r="E367" s="17" t="s">
        <v>185</v>
      </c>
      <c r="F367" s="17" t="s">
        <v>343</v>
      </c>
      <c r="G367" s="18" t="s">
        <v>352</v>
      </c>
      <c r="H367" s="18" t="s">
        <v>27</v>
      </c>
      <c r="I367" s="18">
        <v>30154323</v>
      </c>
      <c r="J367" s="124" t="str">
        <f t="shared" si="354"/>
        <v>30154323-EJECUCION</v>
      </c>
      <c r="K367" s="18" t="s">
        <v>353</v>
      </c>
      <c r="L367" s="107">
        <v>1186150979</v>
      </c>
      <c r="M367" s="19">
        <v>1265798000</v>
      </c>
      <c r="N367" s="107">
        <v>5697000</v>
      </c>
      <c r="O367" s="19">
        <v>5697000</v>
      </c>
      <c r="P367" s="19">
        <v>1000000000</v>
      </c>
      <c r="Q367" s="19">
        <v>260101000</v>
      </c>
      <c r="R367" s="108">
        <v>1000000000</v>
      </c>
      <c r="S367" s="20">
        <v>180453979</v>
      </c>
      <c r="T367" s="21">
        <v>0</v>
      </c>
      <c r="U367" s="284">
        <v>44182156</v>
      </c>
      <c r="V367" s="284">
        <v>90462771</v>
      </c>
      <c r="W367" s="284">
        <v>96684051</v>
      </c>
      <c r="X367" s="284">
        <f t="shared" si="355"/>
        <v>231328978</v>
      </c>
      <c r="Y367" s="284">
        <f t="shared" si="356"/>
        <v>768671022</v>
      </c>
      <c r="Z367" s="284">
        <f t="shared" si="357"/>
        <v>260101000</v>
      </c>
      <c r="AA367" s="17" t="s">
        <v>29</v>
      </c>
      <c r="AB367" s="17" t="s">
        <v>702</v>
      </c>
      <c r="AC367" s="88" t="s">
        <v>30</v>
      </c>
      <c r="AD367" s="22" t="s">
        <v>31</v>
      </c>
      <c r="AE367" s="23" t="s">
        <v>30</v>
      </c>
      <c r="AF367" s="24" t="s">
        <v>189</v>
      </c>
      <c r="AG367" s="23" t="s">
        <v>45</v>
      </c>
    </row>
    <row r="368" spans="1:43" ht="15" customHeight="1">
      <c r="A368" s="17">
        <v>31</v>
      </c>
      <c r="B368" s="106"/>
      <c r="C368" s="17" t="s">
        <v>23</v>
      </c>
      <c r="D368" s="18" t="s">
        <v>90</v>
      </c>
      <c r="E368" s="17" t="s">
        <v>185</v>
      </c>
      <c r="F368" s="17" t="s">
        <v>343</v>
      </c>
      <c r="G368" s="18" t="s">
        <v>352</v>
      </c>
      <c r="H368" s="18" t="s">
        <v>27</v>
      </c>
      <c r="I368" s="83">
        <v>30087486</v>
      </c>
      <c r="J368" s="124" t="str">
        <f t="shared" si="354"/>
        <v>30087486-EJECUCION</v>
      </c>
      <c r="K368" s="18" t="s">
        <v>716</v>
      </c>
      <c r="L368" s="107"/>
      <c r="M368" s="19">
        <v>11465610140</v>
      </c>
      <c r="N368" s="107"/>
      <c r="O368" s="19">
        <v>11309191971</v>
      </c>
      <c r="P368" s="19">
        <v>156418169</v>
      </c>
      <c r="Q368" s="19">
        <v>0</v>
      </c>
      <c r="R368" s="108"/>
      <c r="S368" s="20"/>
      <c r="T368" s="21"/>
      <c r="U368" s="284">
        <v>0</v>
      </c>
      <c r="V368" s="284">
        <v>0</v>
      </c>
      <c r="W368" s="284">
        <v>0</v>
      </c>
      <c r="X368" s="284">
        <f t="shared" si="355"/>
        <v>0</v>
      </c>
      <c r="Y368" s="284">
        <f t="shared" si="356"/>
        <v>156418169</v>
      </c>
      <c r="Z368" s="284">
        <f t="shared" si="357"/>
        <v>0</v>
      </c>
      <c r="AA368" s="17" t="s">
        <v>29</v>
      </c>
      <c r="AB368" s="17" t="s">
        <v>92</v>
      </c>
      <c r="AC368" s="88" t="s">
        <v>30</v>
      </c>
      <c r="AD368" s="22"/>
      <c r="AE368" s="23"/>
      <c r="AF368" s="24"/>
      <c r="AG368" s="23"/>
    </row>
    <row r="369" spans="1:43" ht="15" customHeight="1">
      <c r="A369" s="17">
        <v>31</v>
      </c>
      <c r="B369" s="106">
        <v>0</v>
      </c>
      <c r="C369" s="17" t="s">
        <v>23</v>
      </c>
      <c r="D369" s="18" t="s">
        <v>38</v>
      </c>
      <c r="E369" s="17" t="s">
        <v>185</v>
      </c>
      <c r="F369" s="17" t="s">
        <v>343</v>
      </c>
      <c r="G369" s="18" t="s">
        <v>176</v>
      </c>
      <c r="H369" s="18" t="s">
        <v>27</v>
      </c>
      <c r="I369" s="18" t="s">
        <v>354</v>
      </c>
      <c r="J369" s="124" t="str">
        <f t="shared" si="354"/>
        <v>20144598-3-EJECUCION</v>
      </c>
      <c r="K369" s="128" t="s">
        <v>355</v>
      </c>
      <c r="L369" s="107">
        <v>636206428</v>
      </c>
      <c r="M369" s="138">
        <v>699172704</v>
      </c>
      <c r="N369" s="107">
        <v>104495348</v>
      </c>
      <c r="O369" s="138">
        <v>104495348</v>
      </c>
      <c r="P369" s="138">
        <v>465333498</v>
      </c>
      <c r="Q369" s="19">
        <v>129343858</v>
      </c>
      <c r="R369" s="108">
        <v>531711080</v>
      </c>
      <c r="S369" s="20">
        <v>0</v>
      </c>
      <c r="T369" s="21">
        <v>0</v>
      </c>
      <c r="U369" s="284">
        <v>0</v>
      </c>
      <c r="V369" s="284">
        <v>0</v>
      </c>
      <c r="W369" s="284">
        <v>0</v>
      </c>
      <c r="X369" s="284">
        <f t="shared" si="355"/>
        <v>0</v>
      </c>
      <c r="Y369" s="284">
        <f t="shared" si="356"/>
        <v>465333498</v>
      </c>
      <c r="Z369" s="284">
        <f t="shared" si="357"/>
        <v>129343858</v>
      </c>
      <c r="AA369" s="17" t="s">
        <v>29</v>
      </c>
      <c r="AB369" s="17" t="s">
        <v>702</v>
      </c>
      <c r="AC369" s="88" t="s">
        <v>30</v>
      </c>
      <c r="AD369" s="22" t="s">
        <v>31</v>
      </c>
      <c r="AE369" s="23"/>
      <c r="AF369" s="24"/>
      <c r="AG369" s="23"/>
    </row>
    <row r="370" spans="1:43">
      <c r="A370" s="93"/>
      <c r="C370" s="93"/>
      <c r="D370" s="94"/>
      <c r="E370" s="93"/>
      <c r="F370" s="93"/>
      <c r="G370" s="95"/>
      <c r="H370" s="93"/>
      <c r="I370" s="95"/>
      <c r="K370" s="122" t="s">
        <v>47</v>
      </c>
      <c r="L370" s="25">
        <f>SUBTOTAL(9,L364:L369)</f>
        <v>2417641854</v>
      </c>
      <c r="M370" s="123">
        <f>SUBTOTAL(9,M364:M369)</f>
        <v>14686673018.586292</v>
      </c>
      <c r="N370" s="25">
        <f t="shared" ref="N370:P370" si="358">SUBTOTAL(9,N364:N369)</f>
        <v>407204695</v>
      </c>
      <c r="O370" s="123">
        <f t="shared" si="358"/>
        <v>12310826812</v>
      </c>
      <c r="P370" s="123">
        <f t="shared" si="358"/>
        <v>1986401348.5862916</v>
      </c>
      <c r="Q370" s="121">
        <v>389444858</v>
      </c>
      <c r="R370" s="25">
        <v>1829983180</v>
      </c>
      <c r="S370" s="25">
        <v>180453979</v>
      </c>
      <c r="T370" s="25">
        <v>0</v>
      </c>
      <c r="U370" s="123">
        <f t="shared" ref="U370:W370" si="359">SUBTOTAL(9,U364:U369)</f>
        <v>44182156</v>
      </c>
      <c r="V370" s="123">
        <f t="shared" si="359"/>
        <v>90462771</v>
      </c>
      <c r="W370" s="123">
        <f t="shared" si="359"/>
        <v>96684051</v>
      </c>
      <c r="X370" s="123">
        <f t="shared" ref="X370:Z370" si="360">SUBTOTAL(9,X364:X369)</f>
        <v>231328978</v>
      </c>
      <c r="Y370" s="123">
        <f t="shared" si="360"/>
        <v>1755072370.5862916</v>
      </c>
      <c r="Z370" s="123">
        <f t="shared" si="360"/>
        <v>389444858</v>
      </c>
      <c r="AA370" s="99"/>
      <c r="AB370" s="99"/>
      <c r="AC370" s="273"/>
      <c r="AE370" s="23"/>
      <c r="AF370" s="24"/>
      <c r="AG370" s="23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</row>
    <row r="371" spans="1:43" ht="7.5" customHeight="1">
      <c r="A371" s="93"/>
      <c r="C371" s="93"/>
      <c r="D371" s="94"/>
      <c r="E371" s="93"/>
      <c r="F371" s="93"/>
      <c r="G371" s="95"/>
      <c r="H371" s="93"/>
      <c r="I371" s="95"/>
      <c r="K371" s="278"/>
      <c r="M371" s="93"/>
      <c r="O371" s="93"/>
      <c r="P371" s="93"/>
      <c r="U371" s="134"/>
      <c r="V371" s="134"/>
      <c r="W371" s="134"/>
      <c r="X371" s="134"/>
      <c r="Y371" s="134"/>
      <c r="Z371" s="93"/>
      <c r="AA371" s="93"/>
      <c r="AB371" s="93"/>
      <c r="AC371" s="272"/>
      <c r="AE371" s="23"/>
      <c r="AF371" s="24"/>
      <c r="AG371" s="23"/>
    </row>
    <row r="372" spans="1:43">
      <c r="A372" s="93"/>
      <c r="C372" s="93"/>
      <c r="D372" s="94"/>
      <c r="E372" s="93"/>
      <c r="F372" s="93"/>
      <c r="G372" s="95"/>
      <c r="H372" s="93"/>
      <c r="I372" s="95"/>
      <c r="K372" s="16" t="s">
        <v>48</v>
      </c>
      <c r="M372" s="93"/>
      <c r="O372" s="93"/>
      <c r="P372" s="93"/>
      <c r="U372" s="134"/>
      <c r="V372" s="134"/>
      <c r="W372" s="134"/>
      <c r="X372" s="134"/>
      <c r="Y372" s="134"/>
      <c r="Z372" s="93"/>
      <c r="AA372" s="93"/>
      <c r="AB372" s="93"/>
      <c r="AC372" s="272"/>
      <c r="AE372" s="23"/>
      <c r="AF372" s="24"/>
      <c r="AG372" s="23"/>
    </row>
    <row r="373" spans="1:43" ht="15" customHeight="1">
      <c r="A373" s="17">
        <v>31</v>
      </c>
      <c r="B373" s="106">
        <v>0</v>
      </c>
      <c r="C373" s="17" t="s">
        <v>49</v>
      </c>
      <c r="D373" s="18" t="s">
        <v>90</v>
      </c>
      <c r="E373" s="17" t="s">
        <v>185</v>
      </c>
      <c r="F373" s="17" t="s">
        <v>343</v>
      </c>
      <c r="G373" s="18" t="s">
        <v>161</v>
      </c>
      <c r="H373" s="18" t="s">
        <v>27</v>
      </c>
      <c r="I373" s="18">
        <v>30137333</v>
      </c>
      <c r="J373" s="124" t="str">
        <f t="shared" ref="J373:J374" si="361">CONCATENATE(I373,"-",H373)</f>
        <v>30137333-EJECUCION</v>
      </c>
      <c r="K373" s="18" t="s">
        <v>356</v>
      </c>
      <c r="L373" s="107">
        <v>490306123</v>
      </c>
      <c r="M373" s="19">
        <v>490306123</v>
      </c>
      <c r="N373" s="107">
        <v>0</v>
      </c>
      <c r="O373" s="19">
        <v>0</v>
      </c>
      <c r="P373" s="19">
        <v>264892831</v>
      </c>
      <c r="Q373" s="19">
        <v>225413292</v>
      </c>
      <c r="R373" s="108">
        <v>421311000</v>
      </c>
      <c r="S373" s="20">
        <v>68995123</v>
      </c>
      <c r="T373" s="21">
        <v>0</v>
      </c>
      <c r="U373" s="284">
        <v>0</v>
      </c>
      <c r="V373" s="284">
        <v>0</v>
      </c>
      <c r="W373" s="284">
        <v>0</v>
      </c>
      <c r="X373" s="284">
        <f t="shared" ref="X373:X378" si="362">U373+V373+W373</f>
        <v>0</v>
      </c>
      <c r="Y373" s="284">
        <f t="shared" ref="Y373:Y378" si="363">P373-X373</f>
        <v>264892831</v>
      </c>
      <c r="Z373" s="284">
        <f t="shared" ref="Z373:Z378" si="364">M373-(O373+P373)</f>
        <v>225413292</v>
      </c>
      <c r="AA373" s="17" t="s">
        <v>51</v>
      </c>
      <c r="AB373" s="17" t="s">
        <v>702</v>
      </c>
      <c r="AC373" s="88" t="s">
        <v>40</v>
      </c>
      <c r="AD373" s="22" t="s">
        <v>45</v>
      </c>
      <c r="AE373" s="23"/>
      <c r="AF373" s="24" t="s">
        <v>357</v>
      </c>
      <c r="AG373" s="23" t="s">
        <v>45</v>
      </c>
    </row>
    <row r="374" spans="1:43" ht="15" customHeight="1">
      <c r="A374" s="17">
        <v>31</v>
      </c>
      <c r="B374" s="106">
        <v>18</v>
      </c>
      <c r="C374" s="17" t="s">
        <v>49</v>
      </c>
      <c r="D374" s="18" t="s">
        <v>41</v>
      </c>
      <c r="E374" s="17" t="s">
        <v>185</v>
      </c>
      <c r="F374" s="17" t="s">
        <v>343</v>
      </c>
      <c r="G374" s="18" t="s">
        <v>187</v>
      </c>
      <c r="H374" s="18" t="s">
        <v>27</v>
      </c>
      <c r="I374" s="18">
        <v>30115395</v>
      </c>
      <c r="J374" s="124" t="str">
        <f t="shared" si="361"/>
        <v>30115395-EJECUCION</v>
      </c>
      <c r="K374" s="18" t="s">
        <v>358</v>
      </c>
      <c r="L374" s="107">
        <v>790552000</v>
      </c>
      <c r="M374" s="19">
        <v>790552000</v>
      </c>
      <c r="N374" s="107">
        <v>0</v>
      </c>
      <c r="O374" s="19">
        <v>0</v>
      </c>
      <c r="P374" s="19">
        <v>100000000</v>
      </c>
      <c r="Q374" s="19">
        <v>690552000</v>
      </c>
      <c r="R374" s="108">
        <v>100000000</v>
      </c>
      <c r="S374" s="20">
        <v>690552000</v>
      </c>
      <c r="T374" s="21">
        <v>0</v>
      </c>
      <c r="U374" s="284">
        <v>0</v>
      </c>
      <c r="V374" s="284">
        <v>0</v>
      </c>
      <c r="W374" s="284">
        <v>0</v>
      </c>
      <c r="X374" s="284">
        <f t="shared" si="362"/>
        <v>0</v>
      </c>
      <c r="Y374" s="284">
        <f t="shared" si="363"/>
        <v>100000000</v>
      </c>
      <c r="Z374" s="284">
        <f t="shared" si="364"/>
        <v>690552000</v>
      </c>
      <c r="AA374" s="17" t="s">
        <v>51</v>
      </c>
      <c r="AB374" s="17" t="s">
        <v>702</v>
      </c>
      <c r="AC374" s="88" t="s">
        <v>30</v>
      </c>
      <c r="AD374" s="22" t="s">
        <v>31</v>
      </c>
      <c r="AE374" s="23" t="s">
        <v>30</v>
      </c>
      <c r="AF374" s="24" t="s">
        <v>209</v>
      </c>
      <c r="AG374" s="23" t="s">
        <v>45</v>
      </c>
    </row>
    <row r="375" spans="1:43" ht="15" customHeight="1">
      <c r="A375" s="17">
        <v>24</v>
      </c>
      <c r="B375" s="106">
        <v>0</v>
      </c>
      <c r="C375" s="17" t="s">
        <v>49</v>
      </c>
      <c r="D375" s="18" t="s">
        <v>24</v>
      </c>
      <c r="E375" s="17" t="s">
        <v>185</v>
      </c>
      <c r="F375" s="17" t="s">
        <v>343</v>
      </c>
      <c r="G375" s="18" t="s">
        <v>161</v>
      </c>
      <c r="H375" s="18" t="s">
        <v>27</v>
      </c>
      <c r="I375" s="18" t="s">
        <v>166</v>
      </c>
      <c r="J375" s="124" t="str">
        <f t="shared" ref="J375:J378" si="365">CONCATENATE(I375,"-",H375)</f>
        <v>24.01.001-EJECUCION</v>
      </c>
      <c r="K375" s="18" t="s">
        <v>167</v>
      </c>
      <c r="L375" s="107">
        <v>430000000</v>
      </c>
      <c r="M375" s="19">
        <v>430000000</v>
      </c>
      <c r="N375" s="107">
        <v>0</v>
      </c>
      <c r="O375" s="19">
        <v>0</v>
      </c>
      <c r="P375" s="19">
        <v>430000000</v>
      </c>
      <c r="Q375" s="19">
        <v>0</v>
      </c>
      <c r="R375" s="108">
        <v>430000000</v>
      </c>
      <c r="S375" s="20">
        <v>0</v>
      </c>
      <c r="T375" s="21">
        <v>0</v>
      </c>
      <c r="U375" s="284">
        <v>0</v>
      </c>
      <c r="V375" s="284">
        <v>0</v>
      </c>
      <c r="W375" s="284">
        <v>0</v>
      </c>
      <c r="X375" s="284">
        <f t="shared" si="362"/>
        <v>0</v>
      </c>
      <c r="Y375" s="284">
        <f t="shared" si="363"/>
        <v>430000000</v>
      </c>
      <c r="Z375" s="284">
        <f t="shared" si="364"/>
        <v>0</v>
      </c>
      <c r="AA375" s="17" t="s">
        <v>51</v>
      </c>
      <c r="AB375" s="17" t="s">
        <v>702</v>
      </c>
      <c r="AC375" s="88" t="s">
        <v>158</v>
      </c>
      <c r="AD375" s="22" t="s">
        <v>31</v>
      </c>
      <c r="AE375" s="23"/>
      <c r="AF375" s="24"/>
      <c r="AG375" s="23"/>
    </row>
    <row r="376" spans="1:43" ht="15" customHeight="1">
      <c r="A376" s="17">
        <v>24</v>
      </c>
      <c r="B376" s="106">
        <v>0</v>
      </c>
      <c r="C376" s="17" t="s">
        <v>49</v>
      </c>
      <c r="D376" s="18" t="s">
        <v>706</v>
      </c>
      <c r="E376" s="17" t="s">
        <v>185</v>
      </c>
      <c r="F376" s="17" t="s">
        <v>343</v>
      </c>
      <c r="G376" s="18" t="s">
        <v>161</v>
      </c>
      <c r="H376" s="18" t="s">
        <v>27</v>
      </c>
      <c r="I376" s="18" t="s">
        <v>168</v>
      </c>
      <c r="J376" s="124" t="str">
        <f t="shared" si="365"/>
        <v>24.01.003-EJECUCION</v>
      </c>
      <c r="K376" s="18" t="s">
        <v>169</v>
      </c>
      <c r="L376" s="107">
        <v>430000000</v>
      </c>
      <c r="M376" s="19">
        <v>430000000</v>
      </c>
      <c r="N376" s="107">
        <v>0</v>
      </c>
      <c r="O376" s="19">
        <v>0</v>
      </c>
      <c r="P376" s="19">
        <v>430000000</v>
      </c>
      <c r="Q376" s="19">
        <v>0</v>
      </c>
      <c r="R376" s="108">
        <v>430000000</v>
      </c>
      <c r="S376" s="20">
        <v>0</v>
      </c>
      <c r="T376" s="21">
        <v>0</v>
      </c>
      <c r="U376" s="284">
        <v>0</v>
      </c>
      <c r="V376" s="284">
        <v>0</v>
      </c>
      <c r="W376" s="284">
        <v>0</v>
      </c>
      <c r="X376" s="284">
        <f t="shared" si="362"/>
        <v>0</v>
      </c>
      <c r="Y376" s="284">
        <f t="shared" si="363"/>
        <v>430000000</v>
      </c>
      <c r="Z376" s="284">
        <f t="shared" si="364"/>
        <v>0</v>
      </c>
      <c r="AA376" s="17" t="s">
        <v>51</v>
      </c>
      <c r="AB376" s="17" t="s">
        <v>702</v>
      </c>
      <c r="AC376" s="88" t="s">
        <v>158</v>
      </c>
      <c r="AD376" s="22" t="s">
        <v>31</v>
      </c>
      <c r="AE376" s="23"/>
      <c r="AF376" s="24"/>
      <c r="AG376" s="23"/>
    </row>
    <row r="377" spans="1:43" ht="15" customHeight="1">
      <c r="A377" s="17">
        <v>24</v>
      </c>
      <c r="B377" s="106">
        <v>0</v>
      </c>
      <c r="C377" s="17" t="s">
        <v>49</v>
      </c>
      <c r="D377" s="18" t="s">
        <v>90</v>
      </c>
      <c r="E377" s="17" t="s">
        <v>185</v>
      </c>
      <c r="F377" s="17" t="s">
        <v>343</v>
      </c>
      <c r="G377" s="18" t="s">
        <v>161</v>
      </c>
      <c r="H377" s="18" t="s">
        <v>27</v>
      </c>
      <c r="I377" s="18" t="s">
        <v>170</v>
      </c>
      <c r="J377" s="124" t="str">
        <f t="shared" si="365"/>
        <v>24.01.005-EJECUCION</v>
      </c>
      <c r="K377" s="18" t="s">
        <v>171</v>
      </c>
      <c r="L377" s="107">
        <v>430000000</v>
      </c>
      <c r="M377" s="19">
        <v>430000000</v>
      </c>
      <c r="N377" s="107">
        <v>0</v>
      </c>
      <c r="O377" s="19">
        <v>0</v>
      </c>
      <c r="P377" s="19">
        <v>430000000</v>
      </c>
      <c r="Q377" s="19">
        <v>0</v>
      </c>
      <c r="R377" s="108">
        <v>430000000</v>
      </c>
      <c r="S377" s="20">
        <v>0</v>
      </c>
      <c r="T377" s="21">
        <v>0</v>
      </c>
      <c r="U377" s="284">
        <v>0</v>
      </c>
      <c r="V377" s="284">
        <v>0</v>
      </c>
      <c r="W377" s="284">
        <v>0</v>
      </c>
      <c r="X377" s="284">
        <f t="shared" si="362"/>
        <v>0</v>
      </c>
      <c r="Y377" s="284">
        <f t="shared" si="363"/>
        <v>430000000</v>
      </c>
      <c r="Z377" s="284">
        <f t="shared" si="364"/>
        <v>0</v>
      </c>
      <c r="AA377" s="17" t="s">
        <v>51</v>
      </c>
      <c r="AB377" s="17" t="s">
        <v>702</v>
      </c>
      <c r="AC377" s="88" t="s">
        <v>158</v>
      </c>
      <c r="AD377" s="22" t="s">
        <v>31</v>
      </c>
      <c r="AE377" s="23"/>
      <c r="AF377" s="24"/>
      <c r="AG377" s="23"/>
    </row>
    <row r="378" spans="1:43" ht="15" customHeight="1">
      <c r="A378" s="17">
        <v>33</v>
      </c>
      <c r="B378" s="106">
        <v>0</v>
      </c>
      <c r="C378" s="17" t="s">
        <v>49</v>
      </c>
      <c r="D378" s="18" t="s">
        <v>90</v>
      </c>
      <c r="E378" s="17" t="s">
        <v>185</v>
      </c>
      <c r="F378" s="17" t="s">
        <v>343</v>
      </c>
      <c r="G378" s="18" t="s">
        <v>161</v>
      </c>
      <c r="H378" s="18" t="s">
        <v>27</v>
      </c>
      <c r="I378" s="312" t="s">
        <v>172</v>
      </c>
      <c r="J378" s="124" t="str">
        <f t="shared" si="365"/>
        <v>33.0125-EJECUCION</v>
      </c>
      <c r="K378" s="128" t="s">
        <v>173</v>
      </c>
      <c r="L378" s="107">
        <v>1600000000</v>
      </c>
      <c r="M378" s="138">
        <v>1600000000</v>
      </c>
      <c r="N378" s="107">
        <v>0</v>
      </c>
      <c r="O378" s="138">
        <v>0</v>
      </c>
      <c r="P378" s="138">
        <v>1600000000</v>
      </c>
      <c r="Q378" s="19">
        <v>0</v>
      </c>
      <c r="R378" s="108">
        <v>1600000000</v>
      </c>
      <c r="S378" s="20">
        <v>0</v>
      </c>
      <c r="T378" s="21">
        <v>0</v>
      </c>
      <c r="U378" s="284">
        <v>235962890</v>
      </c>
      <c r="V378" s="284">
        <v>104649989</v>
      </c>
      <c r="W378" s="284">
        <v>50379530</v>
      </c>
      <c r="X378" s="284">
        <f t="shared" si="362"/>
        <v>390992409</v>
      </c>
      <c r="Y378" s="284">
        <f t="shared" si="363"/>
        <v>1209007591</v>
      </c>
      <c r="Z378" s="284">
        <f t="shared" si="364"/>
        <v>0</v>
      </c>
      <c r="AA378" s="17" t="s">
        <v>29</v>
      </c>
      <c r="AB378" s="17" t="s">
        <v>702</v>
      </c>
      <c r="AC378" s="88" t="s">
        <v>158</v>
      </c>
      <c r="AD378" s="22" t="s">
        <v>31</v>
      </c>
      <c r="AE378" s="23"/>
      <c r="AF378" s="24"/>
      <c r="AG378" s="23"/>
    </row>
    <row r="379" spans="1:43">
      <c r="A379" s="93"/>
      <c r="C379" s="93"/>
      <c r="D379" s="94"/>
      <c r="E379" s="93"/>
      <c r="F379" s="93"/>
      <c r="G379" s="95"/>
      <c r="H379" s="93"/>
      <c r="I379" s="95"/>
      <c r="K379" s="122" t="s">
        <v>52</v>
      </c>
      <c r="L379" s="25">
        <f>SUBTOTAL(9,L373:L378)</f>
        <v>4170858123</v>
      </c>
      <c r="M379" s="123">
        <f>SUBTOTAL(9,M373:M378)</f>
        <v>4170858123</v>
      </c>
      <c r="N379" s="25">
        <f t="shared" ref="N379:P379" si="366">SUBTOTAL(9,N373:N378)</f>
        <v>0</v>
      </c>
      <c r="O379" s="123">
        <f t="shared" si="366"/>
        <v>0</v>
      </c>
      <c r="P379" s="123">
        <f t="shared" si="366"/>
        <v>3254892831</v>
      </c>
      <c r="Q379" s="121">
        <v>915965292</v>
      </c>
      <c r="R379" s="25">
        <v>3411311000</v>
      </c>
      <c r="S379" s="25">
        <v>759547123</v>
      </c>
      <c r="T379" s="25">
        <v>0</v>
      </c>
      <c r="U379" s="123">
        <f t="shared" ref="U379:W379" si="367">SUBTOTAL(9,U373:U378)</f>
        <v>235962890</v>
      </c>
      <c r="V379" s="123">
        <f t="shared" si="367"/>
        <v>104649989</v>
      </c>
      <c r="W379" s="123">
        <f t="shared" si="367"/>
        <v>50379530</v>
      </c>
      <c r="X379" s="123">
        <f t="shared" ref="X379:Z379" si="368">SUBTOTAL(9,X373:X378)</f>
        <v>390992409</v>
      </c>
      <c r="Y379" s="123">
        <f t="shared" si="368"/>
        <v>2863900422</v>
      </c>
      <c r="Z379" s="123">
        <f t="shared" si="368"/>
        <v>915965292</v>
      </c>
      <c r="AA379" s="99"/>
      <c r="AB379" s="99"/>
      <c r="AC379" s="273"/>
      <c r="AE379" s="23"/>
      <c r="AF379" s="24"/>
      <c r="AG379" s="23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</row>
    <row r="380" spans="1:43" ht="12" customHeight="1">
      <c r="A380" s="93"/>
      <c r="C380" s="93"/>
      <c r="D380" s="94"/>
      <c r="E380" s="93"/>
      <c r="F380" s="93"/>
      <c r="G380" s="95"/>
      <c r="H380" s="93"/>
      <c r="I380" s="95"/>
      <c r="K380" s="278"/>
      <c r="M380" s="93"/>
      <c r="O380" s="93"/>
      <c r="P380" s="93"/>
      <c r="U380" s="134"/>
      <c r="V380" s="134"/>
      <c r="W380" s="134"/>
      <c r="X380" s="134"/>
      <c r="Y380" s="134"/>
      <c r="Z380" s="93"/>
      <c r="AA380" s="93"/>
      <c r="AB380" s="93"/>
      <c r="AC380" s="272"/>
      <c r="AE380" s="23"/>
      <c r="AF380" s="24"/>
      <c r="AG380" s="23"/>
    </row>
    <row r="381" spans="1:43">
      <c r="A381" s="93"/>
      <c r="C381" s="93"/>
      <c r="D381" s="94"/>
      <c r="E381" s="93"/>
      <c r="F381" s="93"/>
      <c r="G381" s="95"/>
      <c r="H381" s="93"/>
      <c r="I381" s="95"/>
      <c r="K381" s="16" t="s">
        <v>53</v>
      </c>
      <c r="M381" s="93"/>
      <c r="O381" s="93"/>
      <c r="P381" s="93"/>
      <c r="U381" s="134"/>
      <c r="V381" s="134"/>
      <c r="W381" s="134"/>
      <c r="X381" s="134"/>
      <c r="Y381" s="134"/>
      <c r="Z381" s="93"/>
      <c r="AA381" s="93"/>
      <c r="AB381" s="93"/>
      <c r="AC381" s="272"/>
      <c r="AE381" s="23"/>
      <c r="AF381" s="24"/>
      <c r="AG381" s="23"/>
    </row>
    <row r="382" spans="1:43" ht="15" customHeight="1">
      <c r="A382" s="17">
        <v>29</v>
      </c>
      <c r="B382" s="106">
        <v>0</v>
      </c>
      <c r="C382" s="17" t="s">
        <v>54</v>
      </c>
      <c r="D382" s="18" t="s">
        <v>33</v>
      </c>
      <c r="E382" s="17" t="s">
        <v>185</v>
      </c>
      <c r="F382" s="17" t="s">
        <v>343</v>
      </c>
      <c r="G382" s="18" t="s">
        <v>289</v>
      </c>
      <c r="H382" s="18" t="s">
        <v>27</v>
      </c>
      <c r="I382" s="18">
        <v>30310824</v>
      </c>
      <c r="J382" s="124" t="str">
        <f t="shared" ref="J382:J385" si="369">CONCATENATE(I382,"-",H382)</f>
        <v>30310824-EJECUCION</v>
      </c>
      <c r="K382" s="18" t="s">
        <v>361</v>
      </c>
      <c r="L382" s="107">
        <v>1000000000</v>
      </c>
      <c r="M382" s="19">
        <v>1000000000</v>
      </c>
      <c r="N382" s="107">
        <v>0</v>
      </c>
      <c r="O382" s="19">
        <v>0</v>
      </c>
      <c r="P382" s="19">
        <v>1000000000</v>
      </c>
      <c r="Q382" s="19">
        <v>0</v>
      </c>
      <c r="R382" s="108">
        <v>1000000000</v>
      </c>
      <c r="S382" s="20">
        <v>0</v>
      </c>
      <c r="T382" s="21">
        <v>0</v>
      </c>
      <c r="U382" s="284">
        <v>0</v>
      </c>
      <c r="V382" s="284">
        <v>0</v>
      </c>
      <c r="W382" s="284">
        <v>0</v>
      </c>
      <c r="X382" s="284">
        <f t="shared" ref="X382:X385" si="370">U382+V382+W382</f>
        <v>0</v>
      </c>
      <c r="Y382" s="284">
        <f t="shared" ref="Y382:Y385" si="371">P382-X382</f>
        <v>1000000000</v>
      </c>
      <c r="Z382" s="284">
        <f t="shared" ref="Z382:Z385" si="372">M382-(O382+P382)</f>
        <v>0</v>
      </c>
      <c r="AA382" s="17" t="s">
        <v>51</v>
      </c>
      <c r="AB382" s="17" t="s">
        <v>702</v>
      </c>
      <c r="AC382" s="88" t="s">
        <v>57</v>
      </c>
      <c r="AD382" s="22" t="s">
        <v>31</v>
      </c>
      <c r="AE382" s="23"/>
      <c r="AF382" s="24"/>
      <c r="AG382" s="23" t="s">
        <v>45</v>
      </c>
    </row>
    <row r="383" spans="1:43" ht="15" customHeight="1">
      <c r="A383" s="17">
        <v>31</v>
      </c>
      <c r="B383" s="106">
        <v>29</v>
      </c>
      <c r="C383" s="17" t="s">
        <v>54</v>
      </c>
      <c r="D383" s="18" t="s">
        <v>38</v>
      </c>
      <c r="E383" s="17" t="s">
        <v>185</v>
      </c>
      <c r="F383" s="17" t="s">
        <v>343</v>
      </c>
      <c r="G383" s="18" t="s">
        <v>187</v>
      </c>
      <c r="H383" s="18" t="s">
        <v>35</v>
      </c>
      <c r="I383" s="18">
        <v>30390873</v>
      </c>
      <c r="J383" s="124" t="str">
        <f t="shared" si="369"/>
        <v>30390873-DISEÑO</v>
      </c>
      <c r="K383" s="18" t="s">
        <v>362</v>
      </c>
      <c r="L383" s="107">
        <v>50000000</v>
      </c>
      <c r="M383" s="19">
        <v>50000000</v>
      </c>
      <c r="N383" s="107">
        <v>0</v>
      </c>
      <c r="O383" s="19">
        <v>0</v>
      </c>
      <c r="P383" s="19">
        <v>50000000</v>
      </c>
      <c r="Q383" s="19">
        <v>0</v>
      </c>
      <c r="R383" s="108">
        <v>50000000</v>
      </c>
      <c r="S383" s="20">
        <v>0</v>
      </c>
      <c r="T383" s="21">
        <v>0</v>
      </c>
      <c r="U383" s="284">
        <v>0</v>
      </c>
      <c r="V383" s="284">
        <v>0</v>
      </c>
      <c r="W383" s="284">
        <v>0</v>
      </c>
      <c r="X383" s="284">
        <f t="shared" si="370"/>
        <v>0</v>
      </c>
      <c r="Y383" s="284">
        <f t="shared" si="371"/>
        <v>50000000</v>
      </c>
      <c r="Z383" s="284">
        <f t="shared" si="372"/>
        <v>0</v>
      </c>
      <c r="AA383" s="17" t="s">
        <v>51</v>
      </c>
      <c r="AB383" s="17" t="s">
        <v>702</v>
      </c>
      <c r="AC383" s="88" t="s">
        <v>30</v>
      </c>
      <c r="AD383" s="22" t="s">
        <v>31</v>
      </c>
      <c r="AE383" s="23"/>
      <c r="AF383" s="24"/>
      <c r="AG383" s="23"/>
    </row>
    <row r="384" spans="1:43" ht="15" customHeight="1">
      <c r="A384" s="17">
        <v>31</v>
      </c>
      <c r="B384" s="106">
        <v>19</v>
      </c>
      <c r="C384" s="17" t="s">
        <v>54</v>
      </c>
      <c r="D384" s="18" t="s">
        <v>90</v>
      </c>
      <c r="E384" s="17" t="s">
        <v>185</v>
      </c>
      <c r="F384" s="17" t="s">
        <v>343</v>
      </c>
      <c r="G384" s="18" t="s">
        <v>187</v>
      </c>
      <c r="H384" s="18" t="s">
        <v>27</v>
      </c>
      <c r="I384" s="18">
        <v>30104476</v>
      </c>
      <c r="J384" s="124" t="str">
        <f t="shared" si="369"/>
        <v>30104476-EJECUCION</v>
      </c>
      <c r="K384" s="18" t="s">
        <v>363</v>
      </c>
      <c r="L384" s="107">
        <v>1677447000</v>
      </c>
      <c r="M384" s="19">
        <v>1677447000</v>
      </c>
      <c r="N384" s="107">
        <v>0</v>
      </c>
      <c r="O384" s="19">
        <v>0</v>
      </c>
      <c r="P384" s="19">
        <v>200000000</v>
      </c>
      <c r="Q384" s="19">
        <v>1477447000</v>
      </c>
      <c r="R384" s="108">
        <v>200000000</v>
      </c>
      <c r="S384" s="20">
        <v>1477447000</v>
      </c>
      <c r="T384" s="21">
        <v>0</v>
      </c>
      <c r="U384" s="284">
        <v>0</v>
      </c>
      <c r="V384" s="284">
        <v>0</v>
      </c>
      <c r="W384" s="284">
        <v>0</v>
      </c>
      <c r="X384" s="284">
        <f t="shared" si="370"/>
        <v>0</v>
      </c>
      <c r="Y384" s="284">
        <f t="shared" si="371"/>
        <v>200000000</v>
      </c>
      <c r="Z384" s="284">
        <f t="shared" si="372"/>
        <v>1477447000</v>
      </c>
      <c r="AA384" s="17" t="s">
        <v>51</v>
      </c>
      <c r="AB384" s="17" t="s">
        <v>92</v>
      </c>
      <c r="AC384" s="88" t="s">
        <v>57</v>
      </c>
      <c r="AD384" s="22" t="s">
        <v>31</v>
      </c>
      <c r="AE384" s="23"/>
      <c r="AF384" s="24"/>
      <c r="AG384" s="23" t="s">
        <v>45</v>
      </c>
    </row>
    <row r="385" spans="1:43" ht="15" customHeight="1">
      <c r="A385" s="17">
        <v>31</v>
      </c>
      <c r="B385" s="106">
        <v>0</v>
      </c>
      <c r="C385" s="17" t="s">
        <v>54</v>
      </c>
      <c r="D385" s="18" t="s">
        <v>38</v>
      </c>
      <c r="E385" s="17" t="s">
        <v>185</v>
      </c>
      <c r="F385" s="17" t="s">
        <v>343</v>
      </c>
      <c r="G385" s="18" t="s">
        <v>364</v>
      </c>
      <c r="H385" s="18" t="s">
        <v>27</v>
      </c>
      <c r="I385" s="18">
        <v>30396578</v>
      </c>
      <c r="J385" s="124" t="str">
        <f t="shared" si="369"/>
        <v>30396578-EJECUCION</v>
      </c>
      <c r="K385" s="128" t="s">
        <v>365</v>
      </c>
      <c r="L385" s="107">
        <v>1965875000</v>
      </c>
      <c r="M385" s="138">
        <v>1965875000</v>
      </c>
      <c r="N385" s="107">
        <v>0</v>
      </c>
      <c r="O385" s="138">
        <v>0</v>
      </c>
      <c r="P385" s="138">
        <v>0</v>
      </c>
      <c r="Q385" s="19">
        <v>1965875000</v>
      </c>
      <c r="R385" s="108">
        <v>0</v>
      </c>
      <c r="S385" s="20">
        <v>1965875000</v>
      </c>
      <c r="T385" s="21">
        <v>0</v>
      </c>
      <c r="U385" s="284">
        <v>0</v>
      </c>
      <c r="V385" s="284">
        <v>0</v>
      </c>
      <c r="W385" s="284">
        <v>0</v>
      </c>
      <c r="X385" s="284">
        <f t="shared" si="370"/>
        <v>0</v>
      </c>
      <c r="Y385" s="284">
        <f t="shared" si="371"/>
        <v>0</v>
      </c>
      <c r="Z385" s="284">
        <f t="shared" si="372"/>
        <v>1965875000</v>
      </c>
      <c r="AA385" s="17" t="s">
        <v>51</v>
      </c>
      <c r="AB385" s="17" t="s">
        <v>702</v>
      </c>
      <c r="AC385" s="88" t="s">
        <v>40</v>
      </c>
      <c r="AD385" s="22" t="s">
        <v>31</v>
      </c>
      <c r="AE385" s="23"/>
      <c r="AF385" s="24" t="s">
        <v>366</v>
      </c>
      <c r="AG385" s="23" t="s">
        <v>45</v>
      </c>
    </row>
    <row r="386" spans="1:43">
      <c r="A386" s="93"/>
      <c r="C386" s="93"/>
      <c r="D386" s="94"/>
      <c r="E386" s="93"/>
      <c r="F386" s="95"/>
      <c r="G386" s="131"/>
      <c r="H386" s="93"/>
      <c r="I386" s="95"/>
      <c r="K386" s="122" t="s">
        <v>66</v>
      </c>
      <c r="L386" s="25">
        <f>SUBTOTAL(9,L382:L385)</f>
        <v>4693322000</v>
      </c>
      <c r="M386" s="123">
        <f>SUBTOTAL(9,M382:M385)</f>
        <v>4693322000</v>
      </c>
      <c r="N386" s="25">
        <f t="shared" ref="N386:P386" si="373">SUBTOTAL(9,N382:N385)</f>
        <v>0</v>
      </c>
      <c r="O386" s="123">
        <f t="shared" si="373"/>
        <v>0</v>
      </c>
      <c r="P386" s="123">
        <f t="shared" si="373"/>
        <v>1250000000</v>
      </c>
      <c r="Q386" s="121">
        <v>3443322000</v>
      </c>
      <c r="R386" s="25">
        <v>1250000000</v>
      </c>
      <c r="S386" s="25">
        <v>3443322000</v>
      </c>
      <c r="T386" s="25">
        <v>0</v>
      </c>
      <c r="U386" s="123">
        <f t="shared" ref="U386:W386" si="374">SUBTOTAL(9,U382:U385)</f>
        <v>0</v>
      </c>
      <c r="V386" s="123">
        <f t="shared" si="374"/>
        <v>0</v>
      </c>
      <c r="W386" s="123">
        <f t="shared" si="374"/>
        <v>0</v>
      </c>
      <c r="X386" s="123">
        <f t="shared" ref="X386:Z386" si="375">SUBTOTAL(9,X382:X385)</f>
        <v>0</v>
      </c>
      <c r="Y386" s="123">
        <f t="shared" si="375"/>
        <v>1250000000</v>
      </c>
      <c r="Z386" s="123">
        <f t="shared" si="375"/>
        <v>3443322000</v>
      </c>
      <c r="AA386" s="99"/>
      <c r="AB386" s="99"/>
      <c r="AC386" s="273"/>
      <c r="AE386" s="23"/>
      <c r="AF386" s="24"/>
      <c r="AG386" s="23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</row>
    <row r="387" spans="1:43" ht="12" customHeight="1">
      <c r="A387" s="93"/>
      <c r="C387" s="93"/>
      <c r="D387" s="94"/>
      <c r="E387" s="93"/>
      <c r="F387" s="93"/>
      <c r="G387" s="95"/>
      <c r="H387" s="93"/>
      <c r="I387" s="95"/>
      <c r="K387" s="278"/>
      <c r="M387" s="93"/>
      <c r="O387" s="93"/>
      <c r="P387" s="93"/>
      <c r="U387" s="134"/>
      <c r="V387" s="134"/>
      <c r="W387" s="134"/>
      <c r="X387" s="134"/>
      <c r="Y387" s="134"/>
      <c r="Z387" s="93"/>
      <c r="AA387" s="93"/>
      <c r="AB387" s="93"/>
      <c r="AC387" s="272"/>
      <c r="AE387" s="23"/>
      <c r="AF387" s="24"/>
      <c r="AG387" s="23"/>
    </row>
    <row r="388" spans="1:43" ht="18">
      <c r="A388" s="93"/>
      <c r="C388" s="93"/>
      <c r="D388" s="94"/>
      <c r="E388" s="93"/>
      <c r="F388" s="93"/>
      <c r="G388" s="95"/>
      <c r="H388" s="93"/>
      <c r="I388" s="95"/>
      <c r="K388" s="277" t="s">
        <v>182</v>
      </c>
      <c r="L388" s="25">
        <f>L386+L379+L370</f>
        <v>11281821977</v>
      </c>
      <c r="M388" s="123">
        <f>M386+M379+M370</f>
        <v>23550853141.586292</v>
      </c>
      <c r="N388" s="25">
        <f t="shared" ref="N388:P388" si="376">N386+N379+N370</f>
        <v>407204695</v>
      </c>
      <c r="O388" s="123">
        <f t="shared" si="376"/>
        <v>12310826812</v>
      </c>
      <c r="P388" s="123">
        <f t="shared" si="376"/>
        <v>6491294179.5862913</v>
      </c>
      <c r="Q388" s="123">
        <v>4748732150</v>
      </c>
      <c r="R388" s="25">
        <v>6491294180</v>
      </c>
      <c r="S388" s="25">
        <v>4383323102</v>
      </c>
      <c r="T388" s="25">
        <v>0</v>
      </c>
      <c r="U388" s="123">
        <f t="shared" ref="U388:W388" si="377">U386+U379+U370</f>
        <v>280145046</v>
      </c>
      <c r="V388" s="123">
        <f t="shared" si="377"/>
        <v>195112760</v>
      </c>
      <c r="W388" s="123">
        <f t="shared" si="377"/>
        <v>147063581</v>
      </c>
      <c r="X388" s="123">
        <f t="shared" ref="X388:Z388" si="378">X386+X379+X370</f>
        <v>622321387</v>
      </c>
      <c r="Y388" s="123">
        <f t="shared" si="378"/>
        <v>5868972792.5862913</v>
      </c>
      <c r="Z388" s="123">
        <f t="shared" si="378"/>
        <v>4748732150</v>
      </c>
      <c r="AA388" s="99"/>
      <c r="AB388" s="99"/>
      <c r="AC388" s="273"/>
      <c r="AE388" s="23"/>
      <c r="AF388" s="24"/>
      <c r="AG388" s="23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</row>
    <row r="389" spans="1:43" ht="12" customHeight="1">
      <c r="A389" s="93"/>
      <c r="C389" s="93"/>
      <c r="D389" s="94"/>
      <c r="E389" s="93"/>
      <c r="F389" s="93"/>
      <c r="G389" s="95"/>
      <c r="H389" s="93"/>
      <c r="I389" s="95"/>
      <c r="K389" s="278"/>
      <c r="M389" s="93"/>
      <c r="O389" s="93"/>
      <c r="P389" s="134"/>
      <c r="U389" s="134"/>
      <c r="V389" s="134"/>
      <c r="W389" s="134"/>
      <c r="X389" s="134"/>
      <c r="Y389" s="134"/>
      <c r="Z389" s="93"/>
      <c r="AA389" s="93"/>
      <c r="AB389" s="93"/>
      <c r="AC389" s="272"/>
      <c r="AE389" s="23"/>
      <c r="AF389" s="24"/>
      <c r="AG389" s="23"/>
    </row>
    <row r="390" spans="1:43" ht="18">
      <c r="A390" s="93"/>
      <c r="C390" s="93"/>
      <c r="D390" s="94"/>
      <c r="E390" s="93"/>
      <c r="F390" s="93"/>
      <c r="G390" s="95"/>
      <c r="H390" s="93"/>
      <c r="I390" s="95"/>
      <c r="K390" s="277" t="s">
        <v>367</v>
      </c>
      <c r="L390" s="58">
        <f>L388+L360+L336+L314+L290+L277+L252+L232+L211+L197</f>
        <v>85421098554</v>
      </c>
      <c r="M390" s="123">
        <f>M388+M360+M336+M314+M290+M277+M252+M232+M211+M197</f>
        <v>107259396478.58629</v>
      </c>
      <c r="N390" s="58">
        <f>N388+N360+N336+N314+N290+N277+N252+N232+N211+N197</f>
        <v>28844682853</v>
      </c>
      <c r="O390" s="123">
        <f t="shared" ref="O390:P390" si="379">O388+O360+O336+O314+O290+O277+O252+O232+O211+O197</f>
        <v>47575567503</v>
      </c>
      <c r="P390" s="123">
        <f t="shared" si="379"/>
        <v>23927541984.586292</v>
      </c>
      <c r="Q390" s="123">
        <v>35606764554</v>
      </c>
      <c r="R390" s="58">
        <v>23658334890</v>
      </c>
      <c r="S390" s="58">
        <v>36903465095</v>
      </c>
      <c r="T390" s="58">
        <v>0</v>
      </c>
      <c r="U390" s="123">
        <f t="shared" ref="U390:W390" si="380">U388+U360+U336+U314+U290+U277+U252+U232+U211+U197</f>
        <v>1912970019</v>
      </c>
      <c r="V390" s="123">
        <f t="shared" si="380"/>
        <v>2368150451</v>
      </c>
      <c r="W390" s="123">
        <f t="shared" si="380"/>
        <v>1043410407</v>
      </c>
      <c r="X390" s="123">
        <f t="shared" ref="X390:Z390" si="381">X388+X360+X336+X314+X290+X277+X252+X232+X211+X197</f>
        <v>5324530877</v>
      </c>
      <c r="Y390" s="123">
        <f t="shared" si="381"/>
        <v>18603011107.586292</v>
      </c>
      <c r="Z390" s="123">
        <f t="shared" si="381"/>
        <v>35756286991</v>
      </c>
      <c r="AA390" s="99"/>
      <c r="AB390" s="99"/>
      <c r="AC390" s="273"/>
      <c r="AE390" s="23"/>
      <c r="AF390" s="24"/>
      <c r="AG390" s="23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</row>
    <row r="391" spans="1:43" s="99" customFormat="1" ht="12" customHeight="1">
      <c r="A391" s="93"/>
      <c r="C391" s="93"/>
      <c r="D391" s="94"/>
      <c r="E391" s="93"/>
      <c r="F391" s="93"/>
      <c r="G391" s="95"/>
      <c r="H391" s="93"/>
      <c r="I391" s="95"/>
      <c r="K391" s="96"/>
      <c r="L391" s="51"/>
      <c r="M391" s="84"/>
      <c r="N391" s="51"/>
      <c r="O391" s="84"/>
      <c r="P391" s="84"/>
      <c r="Q391" s="51"/>
      <c r="R391" s="51"/>
      <c r="S391" s="51"/>
      <c r="T391" s="51"/>
      <c r="U391" s="84"/>
      <c r="V391" s="84"/>
      <c r="W391" s="84"/>
      <c r="X391" s="84"/>
      <c r="Y391" s="84"/>
      <c r="Z391" s="84"/>
      <c r="AA391" s="93"/>
      <c r="AB391" s="93"/>
      <c r="AC391" s="272"/>
      <c r="AE391" s="97"/>
      <c r="AF391" s="22"/>
      <c r="AG391" s="97"/>
    </row>
    <row r="392" spans="1:43" s="93" customFormat="1" ht="12" customHeight="1">
      <c r="D392" s="94"/>
      <c r="G392" s="95"/>
      <c r="I392" s="95"/>
      <c r="K392" s="96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C392" s="272"/>
      <c r="AE392" s="85"/>
      <c r="AF392" s="81"/>
      <c r="AG392" s="85"/>
    </row>
    <row r="393" spans="1:43" ht="18" customHeight="1">
      <c r="A393" s="73"/>
      <c r="B393" s="75"/>
      <c r="C393" s="73"/>
      <c r="D393" s="73"/>
      <c r="E393" s="73"/>
      <c r="F393" s="73"/>
      <c r="G393" s="130"/>
      <c r="H393" s="73"/>
      <c r="I393" s="310"/>
      <c r="J393" s="75"/>
      <c r="K393" s="276" t="s">
        <v>368</v>
      </c>
      <c r="L393" s="13"/>
      <c r="M393" s="73"/>
      <c r="N393" s="13"/>
      <c r="O393" s="73"/>
      <c r="P393" s="73"/>
      <c r="Q393" s="74"/>
      <c r="R393" s="13"/>
      <c r="S393" s="13"/>
      <c r="T393" s="13"/>
      <c r="U393" s="285"/>
      <c r="V393" s="285"/>
      <c r="W393" s="285"/>
      <c r="X393" s="285"/>
      <c r="Y393" s="285"/>
      <c r="Z393" s="130"/>
      <c r="AA393" s="130"/>
      <c r="AB393" s="73"/>
      <c r="AC393" s="73"/>
      <c r="AE393" s="23"/>
      <c r="AF393" s="24"/>
      <c r="AG393" s="23"/>
    </row>
    <row r="394" spans="1:43">
      <c r="A394" s="93"/>
      <c r="C394" s="93"/>
      <c r="D394" s="94"/>
      <c r="E394" s="93"/>
      <c r="F394" s="93"/>
      <c r="G394" s="95"/>
      <c r="H394" s="93"/>
      <c r="I394" s="95"/>
      <c r="K394" s="16" t="s">
        <v>22</v>
      </c>
      <c r="M394" s="93"/>
      <c r="O394" s="93"/>
      <c r="P394" s="93"/>
      <c r="U394" s="134"/>
      <c r="V394" s="134"/>
      <c r="W394" s="134"/>
      <c r="X394" s="134"/>
      <c r="Y394" s="134"/>
      <c r="Z394" s="93"/>
      <c r="AA394" s="93"/>
      <c r="AB394" s="93"/>
      <c r="AC394" s="272"/>
      <c r="AE394" s="23"/>
      <c r="AF394" s="24"/>
      <c r="AG394" s="23"/>
    </row>
    <row r="395" spans="1:43" ht="15" customHeight="1">
      <c r="A395" s="17">
        <v>31</v>
      </c>
      <c r="B395" s="106">
        <v>1</v>
      </c>
      <c r="C395" s="17" t="s">
        <v>23</v>
      </c>
      <c r="D395" s="18" t="s">
        <v>62</v>
      </c>
      <c r="E395" s="17" t="s">
        <v>369</v>
      </c>
      <c r="F395" s="17" t="s">
        <v>370</v>
      </c>
      <c r="G395" s="18" t="s">
        <v>371</v>
      </c>
      <c r="H395" s="18" t="s">
        <v>27</v>
      </c>
      <c r="I395" s="18">
        <v>30094891</v>
      </c>
      <c r="J395" s="124" t="str">
        <f t="shared" ref="J395:J396" si="382">CONCATENATE(I395,"-",H395)</f>
        <v>30094891-EJECUCION</v>
      </c>
      <c r="K395" s="18" t="s">
        <v>372</v>
      </c>
      <c r="L395" s="107">
        <v>3927288148</v>
      </c>
      <c r="M395" s="19">
        <v>3910567035</v>
      </c>
      <c r="N395" s="107">
        <v>2383396495</v>
      </c>
      <c r="O395" s="19">
        <v>1709354859</v>
      </c>
      <c r="P395" s="19">
        <v>1762265398</v>
      </c>
      <c r="Q395" s="19">
        <v>657320523</v>
      </c>
      <c r="R395" s="108">
        <v>1543891653</v>
      </c>
      <c r="S395" s="20">
        <v>0</v>
      </c>
      <c r="T395" s="21">
        <v>0</v>
      </c>
      <c r="U395" s="284">
        <v>975722147</v>
      </c>
      <c r="V395" s="284">
        <v>1200000</v>
      </c>
      <c r="W395" s="284">
        <v>785343251</v>
      </c>
      <c r="X395" s="284">
        <f t="shared" ref="X395:X396" si="383">U395+V395+W395</f>
        <v>1762265398</v>
      </c>
      <c r="Y395" s="284">
        <f t="shared" ref="Y395:Y396" si="384">P395-X395</f>
        <v>0</v>
      </c>
      <c r="Z395" s="284">
        <f t="shared" ref="Z395:Z396" si="385">M395-(O395+P395)</f>
        <v>438946778</v>
      </c>
      <c r="AA395" s="17" t="s">
        <v>29</v>
      </c>
      <c r="AB395" s="17" t="s">
        <v>702</v>
      </c>
      <c r="AC395" s="88" t="s">
        <v>30</v>
      </c>
      <c r="AD395" s="22" t="s">
        <v>31</v>
      </c>
      <c r="AE395" s="23" t="s">
        <v>30</v>
      </c>
      <c r="AF395" s="24" t="s">
        <v>189</v>
      </c>
      <c r="AG395" s="23" t="s">
        <v>45</v>
      </c>
    </row>
    <row r="396" spans="1:43" ht="15" customHeight="1">
      <c r="A396" s="17">
        <v>31</v>
      </c>
      <c r="B396" s="106">
        <v>2</v>
      </c>
      <c r="C396" s="17" t="s">
        <v>23</v>
      </c>
      <c r="D396" s="18" t="s">
        <v>706</v>
      </c>
      <c r="E396" s="17" t="s">
        <v>369</v>
      </c>
      <c r="F396" s="17" t="s">
        <v>370</v>
      </c>
      <c r="G396" s="18" t="s">
        <v>371</v>
      </c>
      <c r="H396" s="18" t="s">
        <v>27</v>
      </c>
      <c r="I396" s="18">
        <v>30076119</v>
      </c>
      <c r="J396" s="124" t="str">
        <f t="shared" si="382"/>
        <v>30076119-EJECUCION</v>
      </c>
      <c r="K396" s="128" t="s">
        <v>373</v>
      </c>
      <c r="L396" s="107">
        <v>2503838378</v>
      </c>
      <c r="M396" s="138">
        <v>2417726078</v>
      </c>
      <c r="N396" s="107">
        <v>1439368727</v>
      </c>
      <c r="O396" s="138">
        <v>1108226144</v>
      </c>
      <c r="P396" s="138">
        <v>900000000</v>
      </c>
      <c r="Q396" s="19">
        <v>409499934</v>
      </c>
      <c r="R396" s="108">
        <v>900000000</v>
      </c>
      <c r="S396" s="20">
        <v>164469651</v>
      </c>
      <c r="T396" s="21">
        <v>0</v>
      </c>
      <c r="U396" s="284">
        <v>159964373</v>
      </c>
      <c r="V396" s="284">
        <v>46778144</v>
      </c>
      <c r="W396" s="284">
        <v>60707414</v>
      </c>
      <c r="X396" s="284">
        <f t="shared" si="383"/>
        <v>267449931</v>
      </c>
      <c r="Y396" s="284">
        <f t="shared" si="384"/>
        <v>632550069</v>
      </c>
      <c r="Z396" s="284">
        <f t="shared" si="385"/>
        <v>409499934</v>
      </c>
      <c r="AA396" s="17" t="s">
        <v>29</v>
      </c>
      <c r="AB396" s="17" t="s">
        <v>702</v>
      </c>
      <c r="AC396" s="88" t="s">
        <v>30</v>
      </c>
      <c r="AD396" s="22" t="s">
        <v>31</v>
      </c>
      <c r="AE396" s="23" t="s">
        <v>30</v>
      </c>
      <c r="AF396" s="24" t="s">
        <v>189</v>
      </c>
      <c r="AG396" s="23" t="s">
        <v>45</v>
      </c>
    </row>
    <row r="397" spans="1:43">
      <c r="A397" s="93"/>
      <c r="C397" s="93"/>
      <c r="D397" s="94"/>
      <c r="E397" s="93"/>
      <c r="F397" s="93"/>
      <c r="G397" s="95"/>
      <c r="H397" s="93"/>
      <c r="I397" s="95"/>
      <c r="K397" s="122" t="s">
        <v>47</v>
      </c>
      <c r="L397" s="25">
        <f>SUBTOTAL(9,L395:L396)</f>
        <v>6431126526</v>
      </c>
      <c r="M397" s="123">
        <f>SUBTOTAL(9,M395:M396)</f>
        <v>6328293113</v>
      </c>
      <c r="N397" s="25">
        <v>3822765222</v>
      </c>
      <c r="O397" s="123">
        <f t="shared" ref="O397:P397" si="386">SUBTOTAL(9,O395:O396)</f>
        <v>2817581003</v>
      </c>
      <c r="P397" s="123">
        <f t="shared" si="386"/>
        <v>2662265398</v>
      </c>
      <c r="Q397" s="121">
        <v>1066820457</v>
      </c>
      <c r="R397" s="25">
        <v>2443891653</v>
      </c>
      <c r="S397" s="25">
        <v>164469651</v>
      </c>
      <c r="T397" s="25">
        <v>0</v>
      </c>
      <c r="U397" s="123">
        <f t="shared" ref="U397:W397" si="387">SUBTOTAL(9,U395:U396)</f>
        <v>1135686520</v>
      </c>
      <c r="V397" s="123">
        <f t="shared" si="387"/>
        <v>47978144</v>
      </c>
      <c r="W397" s="123">
        <f t="shared" si="387"/>
        <v>846050665</v>
      </c>
      <c r="X397" s="123">
        <f t="shared" ref="X397:Z397" si="388">SUBTOTAL(9,X395:X396)</f>
        <v>2029715329</v>
      </c>
      <c r="Y397" s="123">
        <f t="shared" si="388"/>
        <v>632550069</v>
      </c>
      <c r="Z397" s="123">
        <f t="shared" si="388"/>
        <v>848446712</v>
      </c>
      <c r="AA397" s="99"/>
      <c r="AB397" s="99"/>
      <c r="AC397" s="273"/>
      <c r="AE397" s="23"/>
      <c r="AF397" s="24"/>
      <c r="AG397" s="23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</row>
    <row r="398" spans="1:43" ht="6.75" customHeight="1">
      <c r="A398" s="93"/>
      <c r="C398" s="93"/>
      <c r="D398" s="94"/>
      <c r="E398" s="93"/>
      <c r="F398" s="93"/>
      <c r="G398" s="95"/>
      <c r="H398" s="93"/>
      <c r="I398" s="95"/>
      <c r="K398" s="278"/>
      <c r="M398" s="93"/>
      <c r="O398" s="93"/>
      <c r="P398" s="93"/>
      <c r="U398" s="134"/>
      <c r="V398" s="134"/>
      <c r="W398" s="134"/>
      <c r="X398" s="134"/>
      <c r="Y398" s="134"/>
      <c r="Z398" s="93"/>
      <c r="AA398" s="93"/>
      <c r="AB398" s="93"/>
      <c r="AC398" s="272"/>
      <c r="AE398" s="23"/>
      <c r="AF398" s="24"/>
      <c r="AG398" s="23"/>
    </row>
    <row r="399" spans="1:43">
      <c r="A399" s="93"/>
      <c r="C399" s="93"/>
      <c r="D399" s="94"/>
      <c r="E399" s="93"/>
      <c r="F399" s="93"/>
      <c r="G399" s="95"/>
      <c r="H399" s="93"/>
      <c r="I399" s="95"/>
      <c r="K399" s="16" t="s">
        <v>48</v>
      </c>
      <c r="M399" s="93"/>
      <c r="O399" s="93"/>
      <c r="P399" s="93"/>
      <c r="U399" s="134"/>
      <c r="V399" s="134"/>
      <c r="W399" s="134"/>
      <c r="X399" s="134"/>
      <c r="Y399" s="134"/>
      <c r="Z399" s="93"/>
      <c r="AA399" s="93"/>
      <c r="AB399" s="93"/>
      <c r="AC399" s="272"/>
      <c r="AE399" s="23"/>
      <c r="AF399" s="24"/>
      <c r="AG399" s="23"/>
    </row>
    <row r="400" spans="1:43" ht="15" customHeight="1">
      <c r="A400" s="17">
        <v>31</v>
      </c>
      <c r="B400" s="106">
        <v>3</v>
      </c>
      <c r="C400" s="17" t="s">
        <v>49</v>
      </c>
      <c r="D400" s="18" t="s">
        <v>69</v>
      </c>
      <c r="E400" s="17" t="s">
        <v>369</v>
      </c>
      <c r="F400" s="17" t="s">
        <v>370</v>
      </c>
      <c r="G400" s="18" t="s">
        <v>371</v>
      </c>
      <c r="H400" s="18" t="s">
        <v>27</v>
      </c>
      <c r="I400" s="18">
        <v>30121787</v>
      </c>
      <c r="J400" s="124" t="str">
        <f>CONCATENATE(I400,"-",H400)</f>
        <v>30121787-EJECUCION</v>
      </c>
      <c r="K400" s="128" t="s">
        <v>374</v>
      </c>
      <c r="L400" s="107">
        <v>449410000</v>
      </c>
      <c r="M400" s="138">
        <v>449410000</v>
      </c>
      <c r="N400" s="107">
        <v>0</v>
      </c>
      <c r="O400" s="138">
        <v>0</v>
      </c>
      <c r="P400" s="138">
        <v>100000000</v>
      </c>
      <c r="Q400" s="19">
        <v>349410000</v>
      </c>
      <c r="R400" s="108">
        <v>100000000</v>
      </c>
      <c r="S400" s="20">
        <v>349410000</v>
      </c>
      <c r="T400" s="21">
        <v>0</v>
      </c>
      <c r="U400" s="284">
        <v>0</v>
      </c>
      <c r="V400" s="284">
        <v>0</v>
      </c>
      <c r="W400" s="284">
        <v>0</v>
      </c>
      <c r="X400" s="284">
        <f>U400+V400+W400</f>
        <v>0</v>
      </c>
      <c r="Y400" s="284">
        <f>P400-X400</f>
        <v>100000000</v>
      </c>
      <c r="Z400" s="284">
        <f>M400-(O400+P400)</f>
        <v>349410000</v>
      </c>
      <c r="AA400" s="17" t="s">
        <v>51</v>
      </c>
      <c r="AB400" s="17" t="s">
        <v>73</v>
      </c>
      <c r="AC400" s="88" t="s">
        <v>74</v>
      </c>
      <c r="AD400" s="22" t="s">
        <v>31</v>
      </c>
      <c r="AE400" s="23" t="s">
        <v>74</v>
      </c>
      <c r="AF400" s="24" t="s">
        <v>375</v>
      </c>
      <c r="AG400" s="23" t="s">
        <v>45</v>
      </c>
    </row>
    <row r="401" spans="1:43">
      <c r="A401" s="93"/>
      <c r="C401" s="93"/>
      <c r="D401" s="94"/>
      <c r="E401" s="93"/>
      <c r="F401" s="93"/>
      <c r="G401" s="95"/>
      <c r="H401" s="93"/>
      <c r="I401" s="95"/>
      <c r="K401" s="122" t="s">
        <v>52</v>
      </c>
      <c r="L401" s="25">
        <f>SUBTOTAL(9,L400)</f>
        <v>449410000</v>
      </c>
      <c r="M401" s="123">
        <f>SUBTOTAL(9,M400)</f>
        <v>449410000</v>
      </c>
      <c r="N401" s="25">
        <v>0</v>
      </c>
      <c r="O401" s="123">
        <f t="shared" ref="O401:P401" si="389">SUBTOTAL(9,O400)</f>
        <v>0</v>
      </c>
      <c r="P401" s="123">
        <f t="shared" si="389"/>
        <v>100000000</v>
      </c>
      <c r="Q401" s="121">
        <v>349410000</v>
      </c>
      <c r="R401" s="25">
        <v>100000000</v>
      </c>
      <c r="S401" s="25">
        <v>349410000</v>
      </c>
      <c r="T401" s="25">
        <v>0</v>
      </c>
      <c r="U401" s="123">
        <f t="shared" ref="U401:W401" si="390">SUBTOTAL(9,U400)</f>
        <v>0</v>
      </c>
      <c r="V401" s="123">
        <f t="shared" si="390"/>
        <v>0</v>
      </c>
      <c r="W401" s="123">
        <f t="shared" si="390"/>
        <v>0</v>
      </c>
      <c r="X401" s="123">
        <f t="shared" ref="X401:Z401" si="391">SUBTOTAL(9,X400)</f>
        <v>0</v>
      </c>
      <c r="Y401" s="123">
        <f t="shared" si="391"/>
        <v>100000000</v>
      </c>
      <c r="Z401" s="123">
        <f t="shared" si="391"/>
        <v>349410000</v>
      </c>
      <c r="AA401" s="99"/>
      <c r="AB401" s="99"/>
      <c r="AC401" s="273"/>
      <c r="AE401" s="23"/>
      <c r="AF401" s="24"/>
      <c r="AG401" s="23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</row>
    <row r="402" spans="1:43" ht="8.25" customHeight="1">
      <c r="A402" s="93"/>
      <c r="C402" s="93"/>
      <c r="D402" s="94"/>
      <c r="E402" s="93"/>
      <c r="F402" s="93"/>
      <c r="G402" s="95"/>
      <c r="H402" s="93"/>
      <c r="I402" s="95"/>
      <c r="K402" s="278"/>
      <c r="M402" s="93"/>
      <c r="O402" s="93"/>
      <c r="P402" s="93"/>
      <c r="U402" s="134"/>
      <c r="V402" s="134"/>
      <c r="W402" s="134"/>
      <c r="X402" s="134"/>
      <c r="Y402" s="134"/>
      <c r="Z402" s="93"/>
      <c r="AA402" s="93"/>
      <c r="AB402" s="93"/>
      <c r="AC402" s="272"/>
      <c r="AE402" s="23"/>
      <c r="AF402" s="24"/>
      <c r="AG402" s="23"/>
    </row>
    <row r="403" spans="1:43">
      <c r="A403" s="93"/>
      <c r="C403" s="93"/>
      <c r="D403" s="94"/>
      <c r="E403" s="93"/>
      <c r="F403" s="93"/>
      <c r="G403" s="95"/>
      <c r="H403" s="93"/>
      <c r="I403" s="95"/>
      <c r="K403" s="16" t="s">
        <v>53</v>
      </c>
      <c r="M403" s="93"/>
      <c r="O403" s="93"/>
      <c r="P403" s="93"/>
      <c r="U403" s="134"/>
      <c r="V403" s="134"/>
      <c r="W403" s="134"/>
      <c r="X403" s="134"/>
      <c r="Y403" s="134"/>
      <c r="Z403" s="93"/>
      <c r="AA403" s="93"/>
      <c r="AB403" s="93"/>
      <c r="AC403" s="272"/>
      <c r="AE403" s="23"/>
      <c r="AF403" s="24"/>
      <c r="AG403" s="23"/>
    </row>
    <row r="404" spans="1:43" ht="15" customHeight="1">
      <c r="A404" s="17">
        <v>31</v>
      </c>
      <c r="B404" s="106">
        <v>6</v>
      </c>
      <c r="C404" s="17" t="s">
        <v>54</v>
      </c>
      <c r="D404" s="18" t="s">
        <v>33</v>
      </c>
      <c r="E404" s="17" t="s">
        <v>369</v>
      </c>
      <c r="F404" s="17" t="s">
        <v>370</v>
      </c>
      <c r="G404" s="18" t="s">
        <v>371</v>
      </c>
      <c r="H404" s="18" t="s">
        <v>27</v>
      </c>
      <c r="I404" s="18">
        <v>20140221</v>
      </c>
      <c r="J404" s="124" t="str">
        <f t="shared" ref="J404:J405" si="392">CONCATENATE(I404,"-",H404)</f>
        <v>20140221-EJECUCION</v>
      </c>
      <c r="K404" s="18" t="s">
        <v>376</v>
      </c>
      <c r="L404" s="107">
        <v>387963000</v>
      </c>
      <c r="M404" s="19">
        <v>387963000</v>
      </c>
      <c r="N404" s="107">
        <v>0</v>
      </c>
      <c r="O404" s="19">
        <v>0</v>
      </c>
      <c r="P404" s="19">
        <v>50000000</v>
      </c>
      <c r="Q404" s="19">
        <v>337963000</v>
      </c>
      <c r="R404" s="108">
        <v>50000000</v>
      </c>
      <c r="S404" s="20">
        <v>337963000</v>
      </c>
      <c r="T404" s="21">
        <v>0</v>
      </c>
      <c r="U404" s="284">
        <v>0</v>
      </c>
      <c r="V404" s="284">
        <v>0</v>
      </c>
      <c r="W404" s="284">
        <v>0</v>
      </c>
      <c r="X404" s="284">
        <f t="shared" ref="X404:X405" si="393">U404+V404+W404</f>
        <v>0</v>
      </c>
      <c r="Y404" s="284">
        <f t="shared" ref="Y404:Y405" si="394">P404-X404</f>
        <v>50000000</v>
      </c>
      <c r="Z404" s="284">
        <f t="shared" ref="Z404:Z405" si="395">M404-(O404+P404)</f>
        <v>337963000</v>
      </c>
      <c r="AA404" s="17" t="s">
        <v>51</v>
      </c>
      <c r="AB404" s="17" t="s">
        <v>702</v>
      </c>
      <c r="AC404" s="88" t="s">
        <v>60</v>
      </c>
      <c r="AD404" s="22" t="s">
        <v>31</v>
      </c>
      <c r="AE404" s="23" t="s">
        <v>60</v>
      </c>
      <c r="AF404" s="24" t="s">
        <v>377</v>
      </c>
      <c r="AG404" s="23" t="s">
        <v>45</v>
      </c>
    </row>
    <row r="405" spans="1:43" ht="15" customHeight="1">
      <c r="A405" s="17">
        <v>31</v>
      </c>
      <c r="B405" s="106">
        <v>5</v>
      </c>
      <c r="C405" s="17" t="s">
        <v>54</v>
      </c>
      <c r="D405" s="18" t="s">
        <v>24</v>
      </c>
      <c r="E405" s="17" t="s">
        <v>369</v>
      </c>
      <c r="F405" s="17" t="s">
        <v>370</v>
      </c>
      <c r="G405" s="18" t="s">
        <v>371</v>
      </c>
      <c r="H405" s="18" t="s">
        <v>27</v>
      </c>
      <c r="I405" s="18">
        <v>30092606</v>
      </c>
      <c r="J405" s="124" t="str">
        <f t="shared" si="392"/>
        <v>30092606-EJECUCION</v>
      </c>
      <c r="K405" s="128" t="s">
        <v>378</v>
      </c>
      <c r="L405" s="107">
        <v>1023626000</v>
      </c>
      <c r="M405" s="138">
        <v>1023626000</v>
      </c>
      <c r="N405" s="107">
        <v>0</v>
      </c>
      <c r="O405" s="138">
        <v>0</v>
      </c>
      <c r="P405" s="138">
        <v>207087800</v>
      </c>
      <c r="Q405" s="19">
        <v>816538200</v>
      </c>
      <c r="R405" s="108">
        <v>207087800</v>
      </c>
      <c r="S405" s="20">
        <v>816538200</v>
      </c>
      <c r="T405" s="21">
        <v>0</v>
      </c>
      <c r="U405" s="284">
        <v>0</v>
      </c>
      <c r="V405" s="284">
        <v>0</v>
      </c>
      <c r="W405" s="284">
        <v>0</v>
      </c>
      <c r="X405" s="284">
        <f t="shared" si="393"/>
        <v>0</v>
      </c>
      <c r="Y405" s="284">
        <f t="shared" si="394"/>
        <v>207087800</v>
      </c>
      <c r="Z405" s="284">
        <f t="shared" si="395"/>
        <v>816538200</v>
      </c>
      <c r="AA405" s="17" t="s">
        <v>51</v>
      </c>
      <c r="AB405" s="17" t="s">
        <v>109</v>
      </c>
      <c r="AC405" s="88" t="s">
        <v>30</v>
      </c>
      <c r="AD405" s="22" t="s">
        <v>31</v>
      </c>
      <c r="AE405" s="23" t="s">
        <v>30</v>
      </c>
      <c r="AF405" s="24" t="s">
        <v>379</v>
      </c>
      <c r="AG405" s="23" t="s">
        <v>45</v>
      </c>
    </row>
    <row r="406" spans="1:43">
      <c r="A406" s="93"/>
      <c r="C406" s="93"/>
      <c r="D406" s="94"/>
      <c r="E406" s="93"/>
      <c r="F406" s="93"/>
      <c r="G406" s="95"/>
      <c r="H406" s="93"/>
      <c r="I406" s="95"/>
      <c r="K406" s="122" t="s">
        <v>66</v>
      </c>
      <c r="L406" s="25">
        <f>SUBTOTAL(9,L404:L405)</f>
        <v>1411589000</v>
      </c>
      <c r="M406" s="123">
        <f>SUBTOTAL(9,M404:M405)</f>
        <v>1411589000</v>
      </c>
      <c r="N406" s="25">
        <v>0</v>
      </c>
      <c r="O406" s="123">
        <f t="shared" ref="O406:P406" si="396">SUBTOTAL(9,O404:O405)</f>
        <v>0</v>
      </c>
      <c r="P406" s="123">
        <f t="shared" si="396"/>
        <v>257087800</v>
      </c>
      <c r="Q406" s="121">
        <v>1154501200</v>
      </c>
      <c r="R406" s="25">
        <v>257087800</v>
      </c>
      <c r="S406" s="25">
        <v>1154501200</v>
      </c>
      <c r="T406" s="25">
        <v>0</v>
      </c>
      <c r="U406" s="123">
        <f t="shared" ref="U406:W406" si="397">SUBTOTAL(9,U404:U405)</f>
        <v>0</v>
      </c>
      <c r="V406" s="123">
        <f t="shared" si="397"/>
        <v>0</v>
      </c>
      <c r="W406" s="123">
        <f t="shared" si="397"/>
        <v>0</v>
      </c>
      <c r="X406" s="123">
        <f t="shared" ref="X406:Z406" si="398">SUBTOTAL(9,X404:X405)</f>
        <v>0</v>
      </c>
      <c r="Y406" s="123">
        <f t="shared" si="398"/>
        <v>257087800</v>
      </c>
      <c r="Z406" s="123">
        <f t="shared" si="398"/>
        <v>1154501200</v>
      </c>
      <c r="AA406" s="99"/>
      <c r="AB406" s="99"/>
      <c r="AC406" s="273"/>
      <c r="AE406" s="23"/>
      <c r="AF406" s="24"/>
      <c r="AG406" s="23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</row>
    <row r="407" spans="1:43" ht="6" customHeight="1">
      <c r="A407" s="93"/>
      <c r="C407" s="93"/>
      <c r="D407" s="94"/>
      <c r="E407" s="93"/>
      <c r="F407" s="93"/>
      <c r="G407" s="95"/>
      <c r="H407" s="93"/>
      <c r="I407" s="95"/>
      <c r="K407" s="278"/>
      <c r="M407" s="93"/>
      <c r="O407" s="93"/>
      <c r="P407" s="93"/>
      <c r="U407" s="134"/>
      <c r="V407" s="134"/>
      <c r="W407" s="134"/>
      <c r="X407" s="134"/>
      <c r="Y407" s="134"/>
      <c r="Z407" s="93"/>
      <c r="AA407" s="93"/>
      <c r="AB407" s="93"/>
      <c r="AC407" s="272"/>
      <c r="AE407" s="23"/>
      <c r="AF407" s="24"/>
      <c r="AG407" s="23"/>
    </row>
    <row r="408" spans="1:43" ht="18">
      <c r="A408" s="93"/>
      <c r="C408" s="93"/>
      <c r="D408" s="94"/>
      <c r="E408" s="93"/>
      <c r="F408" s="93"/>
      <c r="G408" s="95"/>
      <c r="H408" s="93"/>
      <c r="I408" s="95"/>
      <c r="K408" s="277" t="s">
        <v>380</v>
      </c>
      <c r="L408" s="58">
        <f>L406++L401+L397</f>
        <v>8292125526</v>
      </c>
      <c r="M408" s="123">
        <f>M406++M401+M397</f>
        <v>8189292113</v>
      </c>
      <c r="N408" s="58">
        <v>3822765222</v>
      </c>
      <c r="O408" s="123">
        <f t="shared" ref="O408:P408" si="399">O406++O401+O397</f>
        <v>2817581003</v>
      </c>
      <c r="P408" s="123">
        <f t="shared" si="399"/>
        <v>3019353198</v>
      </c>
      <c r="Q408" s="123">
        <v>2570731657</v>
      </c>
      <c r="R408" s="58">
        <v>2800979453</v>
      </c>
      <c r="S408" s="58">
        <v>1668380851</v>
      </c>
      <c r="T408" s="58">
        <v>0</v>
      </c>
      <c r="U408" s="123">
        <f t="shared" ref="U408:W408" si="400">U406++U401+U397</f>
        <v>1135686520</v>
      </c>
      <c r="V408" s="123">
        <f t="shared" si="400"/>
        <v>47978144</v>
      </c>
      <c r="W408" s="123">
        <f t="shared" si="400"/>
        <v>846050665</v>
      </c>
      <c r="X408" s="123">
        <f t="shared" ref="X408:Z408" si="401">X406++X401+X397</f>
        <v>2029715329</v>
      </c>
      <c r="Y408" s="123">
        <f t="shared" si="401"/>
        <v>989637869</v>
      </c>
      <c r="Z408" s="123">
        <f t="shared" si="401"/>
        <v>2352357912</v>
      </c>
      <c r="AA408" s="99"/>
      <c r="AB408" s="99"/>
      <c r="AC408" s="273"/>
      <c r="AE408" s="23"/>
      <c r="AF408" s="24"/>
      <c r="AG408" s="23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</row>
    <row r="409" spans="1:43" s="99" customFormat="1" ht="8.25" customHeight="1">
      <c r="A409" s="93"/>
      <c r="C409" s="93"/>
      <c r="D409" s="94"/>
      <c r="E409" s="93"/>
      <c r="F409" s="93"/>
      <c r="G409" s="95"/>
      <c r="H409" s="93"/>
      <c r="I409" s="95"/>
      <c r="K409" s="96"/>
      <c r="L409" s="51"/>
      <c r="M409" s="84"/>
      <c r="N409" s="51"/>
      <c r="O409" s="84"/>
      <c r="P409" s="84"/>
      <c r="Q409" s="51"/>
      <c r="R409" s="51"/>
      <c r="S409" s="51"/>
      <c r="T409" s="51"/>
      <c r="U409" s="84"/>
      <c r="V409" s="84"/>
      <c r="W409" s="84"/>
      <c r="X409" s="84"/>
      <c r="Y409" s="84"/>
      <c r="Z409" s="84"/>
      <c r="AA409" s="93"/>
      <c r="AB409" s="93"/>
      <c r="AC409" s="272"/>
      <c r="AE409" s="97"/>
      <c r="AF409" s="22"/>
      <c r="AG409" s="97"/>
    </row>
    <row r="410" spans="1:43" ht="18" customHeight="1">
      <c r="A410" s="73"/>
      <c r="B410" s="75"/>
      <c r="C410" s="73"/>
      <c r="D410" s="73"/>
      <c r="E410" s="73"/>
      <c r="F410" s="73"/>
      <c r="G410" s="130"/>
      <c r="H410" s="73"/>
      <c r="I410" s="310"/>
      <c r="J410" s="75"/>
      <c r="K410" s="276" t="s">
        <v>381</v>
      </c>
      <c r="L410" s="13"/>
      <c r="M410" s="73"/>
      <c r="N410" s="13"/>
      <c r="O410" s="73"/>
      <c r="P410" s="73"/>
      <c r="Q410" s="74"/>
      <c r="R410" s="13"/>
      <c r="S410" s="13"/>
      <c r="T410" s="13"/>
      <c r="U410" s="285"/>
      <c r="V410" s="285"/>
      <c r="W410" s="285"/>
      <c r="X410" s="285"/>
      <c r="Y410" s="285"/>
      <c r="Z410" s="130"/>
      <c r="AA410" s="130"/>
      <c r="AB410" s="73"/>
      <c r="AC410" s="73"/>
      <c r="AE410" s="23"/>
      <c r="AF410" s="24"/>
      <c r="AG410" s="23"/>
    </row>
    <row r="411" spans="1:43">
      <c r="A411" s="93"/>
      <c r="C411" s="93"/>
      <c r="D411" s="94"/>
      <c r="E411" s="93"/>
      <c r="F411" s="93"/>
      <c r="G411" s="95"/>
      <c r="H411" s="93"/>
      <c r="I411" s="95"/>
      <c r="K411" s="16" t="s">
        <v>22</v>
      </c>
      <c r="M411" s="93"/>
      <c r="O411" s="93"/>
      <c r="P411" s="93"/>
      <c r="U411" s="134"/>
      <c r="V411" s="134"/>
      <c r="W411" s="134"/>
      <c r="X411" s="134"/>
      <c r="Y411" s="134"/>
      <c r="Z411" s="93"/>
      <c r="AA411" s="93"/>
      <c r="AB411" s="93"/>
      <c r="AC411" s="272"/>
      <c r="AE411" s="23"/>
      <c r="AF411" s="24"/>
      <c r="AG411" s="23"/>
    </row>
    <row r="412" spans="1:43" ht="15" customHeight="1">
      <c r="A412" s="17">
        <v>31</v>
      </c>
      <c r="B412" s="106">
        <v>0</v>
      </c>
      <c r="C412" s="17" t="s">
        <v>23</v>
      </c>
      <c r="D412" s="18" t="s">
        <v>90</v>
      </c>
      <c r="E412" s="17" t="s">
        <v>369</v>
      </c>
      <c r="F412" s="17" t="s">
        <v>382</v>
      </c>
      <c r="G412" s="18" t="s">
        <v>383</v>
      </c>
      <c r="H412" s="18" t="s">
        <v>27</v>
      </c>
      <c r="I412" s="18">
        <v>30083781</v>
      </c>
      <c r="J412" s="124" t="str">
        <f t="shared" ref="J412:J414" si="402">CONCATENATE(I412,"-",H412)</f>
        <v>30083781-EJECUCION</v>
      </c>
      <c r="K412" s="18" t="s">
        <v>385</v>
      </c>
      <c r="L412" s="107">
        <v>93500000</v>
      </c>
      <c r="M412" s="19">
        <v>118300000</v>
      </c>
      <c r="N412" s="107">
        <v>84125000</v>
      </c>
      <c r="O412" s="19">
        <v>93439000</v>
      </c>
      <c r="P412" s="19">
        <v>24861000</v>
      </c>
      <c r="Q412" s="19">
        <v>0</v>
      </c>
      <c r="R412" s="108">
        <v>9375000</v>
      </c>
      <c r="S412" s="20">
        <v>0</v>
      </c>
      <c r="T412" s="21"/>
      <c r="U412" s="284">
        <v>0</v>
      </c>
      <c r="V412" s="284">
        <v>0</v>
      </c>
      <c r="W412" s="284">
        <v>0</v>
      </c>
      <c r="X412" s="284">
        <f t="shared" ref="X412:X414" si="403">U412+V412+W412</f>
        <v>0</v>
      </c>
      <c r="Y412" s="284">
        <f t="shared" ref="Y412:Y414" si="404">P412-X412</f>
        <v>24861000</v>
      </c>
      <c r="Z412" s="284">
        <f t="shared" ref="Z412:Z414" si="405">M412-(O412+P412)</f>
        <v>0</v>
      </c>
      <c r="AA412" s="17" t="s">
        <v>29</v>
      </c>
      <c r="AB412" s="17" t="s">
        <v>325</v>
      </c>
      <c r="AC412" s="88" t="s">
        <v>30</v>
      </c>
      <c r="AD412" s="22"/>
      <c r="AE412" s="23"/>
      <c r="AF412" s="24"/>
      <c r="AG412" s="23"/>
    </row>
    <row r="413" spans="1:43" ht="15" customHeight="1">
      <c r="A413" s="17">
        <v>31</v>
      </c>
      <c r="B413" s="106"/>
      <c r="C413" s="17" t="s">
        <v>23</v>
      </c>
      <c r="D413" s="18" t="s">
        <v>706</v>
      </c>
      <c r="E413" s="17" t="s">
        <v>369</v>
      </c>
      <c r="F413" s="17" t="s">
        <v>382</v>
      </c>
      <c r="G413" s="18" t="s">
        <v>383</v>
      </c>
      <c r="H413" s="18" t="s">
        <v>27</v>
      </c>
      <c r="I413" s="18">
        <v>30234772</v>
      </c>
      <c r="J413" s="124" t="str">
        <f t="shared" si="402"/>
        <v>30234772-EJECUCION</v>
      </c>
      <c r="K413" s="18" t="s">
        <v>717</v>
      </c>
      <c r="L413" s="107"/>
      <c r="M413" s="19">
        <v>79932525</v>
      </c>
      <c r="N413" s="107"/>
      <c r="O413" s="19">
        <v>75698372</v>
      </c>
      <c r="P413" s="19">
        <v>4234153</v>
      </c>
      <c r="Q413" s="19">
        <v>0</v>
      </c>
      <c r="R413" s="108"/>
      <c r="S413" s="20"/>
      <c r="T413" s="21"/>
      <c r="U413" s="284">
        <v>0</v>
      </c>
      <c r="V413" s="284">
        <v>0</v>
      </c>
      <c r="W413" s="284">
        <v>0</v>
      </c>
      <c r="X413" s="284">
        <f t="shared" si="403"/>
        <v>0</v>
      </c>
      <c r="Y413" s="284">
        <f t="shared" si="404"/>
        <v>4234153</v>
      </c>
      <c r="Z413" s="284">
        <f t="shared" si="405"/>
        <v>0</v>
      </c>
      <c r="AA413" s="17" t="s">
        <v>776</v>
      </c>
      <c r="AB413" s="17" t="s">
        <v>701</v>
      </c>
      <c r="AC413" s="88" t="s">
        <v>30</v>
      </c>
      <c r="AD413" s="22"/>
      <c r="AE413" s="23"/>
      <c r="AF413" s="24"/>
      <c r="AG413" s="23"/>
    </row>
    <row r="414" spans="1:43" ht="15" customHeight="1">
      <c r="A414" s="17">
        <v>31</v>
      </c>
      <c r="B414" s="106">
        <v>0</v>
      </c>
      <c r="C414" s="17" t="s">
        <v>23</v>
      </c>
      <c r="D414" s="18" t="s">
        <v>33</v>
      </c>
      <c r="E414" s="17" t="s">
        <v>369</v>
      </c>
      <c r="F414" s="17" t="s">
        <v>382</v>
      </c>
      <c r="G414" s="18" t="s">
        <v>383</v>
      </c>
      <c r="H414" s="18" t="s">
        <v>35</v>
      </c>
      <c r="I414" s="18">
        <v>30112093</v>
      </c>
      <c r="J414" s="124" t="str">
        <f t="shared" si="402"/>
        <v>30112093-DISEÑO</v>
      </c>
      <c r="K414" s="128" t="s">
        <v>386</v>
      </c>
      <c r="L414" s="107">
        <v>95469000</v>
      </c>
      <c r="M414" s="138">
        <v>95469000</v>
      </c>
      <c r="N414" s="107">
        <v>90001000</v>
      </c>
      <c r="O414" s="138">
        <v>90001000</v>
      </c>
      <c r="P414" s="138">
        <v>5468000</v>
      </c>
      <c r="Q414" s="19">
        <v>0</v>
      </c>
      <c r="R414" s="108">
        <v>5468000</v>
      </c>
      <c r="S414" s="20">
        <v>0</v>
      </c>
      <c r="T414" s="21"/>
      <c r="U414" s="284">
        <v>0</v>
      </c>
      <c r="V414" s="284">
        <v>0</v>
      </c>
      <c r="W414" s="284">
        <v>0</v>
      </c>
      <c r="X414" s="284">
        <f t="shared" si="403"/>
        <v>0</v>
      </c>
      <c r="Y414" s="284">
        <f t="shared" si="404"/>
        <v>5468000</v>
      </c>
      <c r="Z414" s="284">
        <f t="shared" si="405"/>
        <v>0</v>
      </c>
      <c r="AA414" s="17" t="s">
        <v>776</v>
      </c>
      <c r="AB414" s="17" t="s">
        <v>702</v>
      </c>
      <c r="AC414" s="88" t="s">
        <v>30</v>
      </c>
      <c r="AD414" s="22"/>
      <c r="AE414" s="23"/>
      <c r="AF414" s="24"/>
      <c r="AG414" s="23"/>
    </row>
    <row r="415" spans="1:43">
      <c r="A415" s="93"/>
      <c r="C415" s="93"/>
      <c r="D415" s="94"/>
      <c r="E415" s="93"/>
      <c r="F415" s="93"/>
      <c r="G415" s="95"/>
      <c r="H415" s="93"/>
      <c r="I415" s="95"/>
      <c r="K415" s="122" t="s">
        <v>47</v>
      </c>
      <c r="L415" s="25">
        <f t="shared" ref="L415" si="406">SUBTOTAL(9,L412:L414)</f>
        <v>188969000</v>
      </c>
      <c r="M415" s="123">
        <f>SUBTOTAL(9,M412:M414)</f>
        <v>293701525</v>
      </c>
      <c r="N415" s="121">
        <f t="shared" ref="N415:P415" si="407">SUBTOTAL(9,N412:N414)</f>
        <v>174126000</v>
      </c>
      <c r="O415" s="123">
        <f t="shared" si="407"/>
        <v>259138372</v>
      </c>
      <c r="P415" s="123">
        <f t="shared" si="407"/>
        <v>34563153</v>
      </c>
      <c r="Q415" s="121">
        <v>0</v>
      </c>
      <c r="R415" s="121">
        <v>14843000</v>
      </c>
      <c r="S415" s="121">
        <v>0</v>
      </c>
      <c r="T415" s="121">
        <v>0</v>
      </c>
      <c r="U415" s="123">
        <f t="shared" ref="U415:W415" si="408">SUBTOTAL(9,U412:U414)</f>
        <v>0</v>
      </c>
      <c r="V415" s="123">
        <f t="shared" si="408"/>
        <v>0</v>
      </c>
      <c r="W415" s="123">
        <f t="shared" si="408"/>
        <v>0</v>
      </c>
      <c r="X415" s="123">
        <f t="shared" ref="X415:Z415" si="409">SUBTOTAL(9,X412:X414)</f>
        <v>0</v>
      </c>
      <c r="Y415" s="123">
        <f t="shared" si="409"/>
        <v>34563153</v>
      </c>
      <c r="Z415" s="123">
        <f t="shared" si="409"/>
        <v>0</v>
      </c>
      <c r="AA415" s="99"/>
      <c r="AB415" s="99"/>
      <c r="AC415" s="273"/>
      <c r="AE415" s="23"/>
      <c r="AF415" s="24"/>
      <c r="AG415" s="23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</row>
    <row r="416" spans="1:43" ht="7.5" customHeight="1">
      <c r="A416" s="93"/>
      <c r="C416" s="93"/>
      <c r="D416" s="94"/>
      <c r="E416" s="93"/>
      <c r="F416" s="93"/>
      <c r="G416" s="95"/>
      <c r="H416" s="93"/>
      <c r="I416" s="95"/>
      <c r="K416" s="278"/>
      <c r="M416" s="93"/>
      <c r="O416" s="93"/>
      <c r="P416" s="93"/>
      <c r="U416" s="134"/>
      <c r="V416" s="134"/>
      <c r="W416" s="134"/>
      <c r="X416" s="134"/>
      <c r="Y416" s="134"/>
      <c r="Z416" s="93"/>
      <c r="AA416" s="93"/>
      <c r="AB416" s="93"/>
      <c r="AC416" s="272"/>
      <c r="AE416" s="23"/>
      <c r="AF416" s="24"/>
      <c r="AG416" s="23"/>
    </row>
    <row r="417" spans="1:43">
      <c r="A417" s="93"/>
      <c r="C417" s="93"/>
      <c r="D417" s="94"/>
      <c r="E417" s="93"/>
      <c r="F417" s="93"/>
      <c r="G417" s="95"/>
      <c r="H417" s="93"/>
      <c r="I417" s="95"/>
      <c r="K417" s="16" t="s">
        <v>48</v>
      </c>
      <c r="M417" s="93"/>
      <c r="O417" s="93"/>
      <c r="P417" s="93"/>
      <c r="U417" s="134"/>
      <c r="V417" s="134"/>
      <c r="W417" s="134"/>
      <c r="X417" s="134"/>
      <c r="Y417" s="134"/>
      <c r="Z417" s="93"/>
      <c r="AA417" s="93"/>
      <c r="AB417" s="93"/>
      <c r="AC417" s="272"/>
      <c r="AE417" s="23"/>
      <c r="AF417" s="24"/>
      <c r="AG417" s="23"/>
    </row>
    <row r="418" spans="1:43" ht="15" customHeight="1">
      <c r="A418" s="17">
        <v>31</v>
      </c>
      <c r="B418" s="106">
        <v>15</v>
      </c>
      <c r="C418" s="17" t="s">
        <v>49</v>
      </c>
      <c r="D418" s="18" t="s">
        <v>69</v>
      </c>
      <c r="E418" s="17" t="s">
        <v>369</v>
      </c>
      <c r="F418" s="17" t="s">
        <v>382</v>
      </c>
      <c r="G418" s="18" t="s">
        <v>383</v>
      </c>
      <c r="H418" s="18" t="s">
        <v>27</v>
      </c>
      <c r="I418" s="18">
        <v>30115252</v>
      </c>
      <c r="J418" s="124" t="str">
        <f t="shared" ref="J418:J421" si="410">CONCATENATE(I418,"-",H418)</f>
        <v>30115252-EJECUCION</v>
      </c>
      <c r="K418" s="18" t="s">
        <v>387</v>
      </c>
      <c r="L418" s="107">
        <v>469412000</v>
      </c>
      <c r="M418" s="19">
        <v>469412000</v>
      </c>
      <c r="N418" s="107">
        <v>6000000</v>
      </c>
      <c r="O418" s="19">
        <v>0</v>
      </c>
      <c r="P418" s="19">
        <v>469412000</v>
      </c>
      <c r="Q418" s="19">
        <v>0</v>
      </c>
      <c r="R418" s="108">
        <v>463412000</v>
      </c>
      <c r="S418" s="20">
        <v>0</v>
      </c>
      <c r="T418" s="21">
        <v>0</v>
      </c>
      <c r="U418" s="284">
        <v>0</v>
      </c>
      <c r="V418" s="284">
        <v>0</v>
      </c>
      <c r="W418" s="284">
        <v>0</v>
      </c>
      <c r="X418" s="284">
        <f t="shared" ref="X418:X421" si="411">U418+V418+W418</f>
        <v>0</v>
      </c>
      <c r="Y418" s="284">
        <f t="shared" ref="Y418:Y421" si="412">P418-X418</f>
        <v>469412000</v>
      </c>
      <c r="Z418" s="284">
        <f t="shared" ref="Z418:Z421" si="413">M418-(O418+P418)</f>
        <v>0</v>
      </c>
      <c r="AA418" s="17"/>
      <c r="AB418" s="17" t="s">
        <v>73</v>
      </c>
      <c r="AC418" s="88" t="s">
        <v>30</v>
      </c>
      <c r="AD418" s="22" t="s">
        <v>45</v>
      </c>
      <c r="AE418" s="23" t="s">
        <v>30</v>
      </c>
      <c r="AF418" s="24" t="s">
        <v>388</v>
      </c>
      <c r="AG418" s="23" t="s">
        <v>45</v>
      </c>
    </row>
    <row r="419" spans="1:43" ht="15" customHeight="1">
      <c r="A419" s="17">
        <v>31</v>
      </c>
      <c r="B419" s="106">
        <v>0</v>
      </c>
      <c r="C419" s="17" t="s">
        <v>49</v>
      </c>
      <c r="D419" s="18" t="s">
        <v>706</v>
      </c>
      <c r="E419" s="17" t="s">
        <v>369</v>
      </c>
      <c r="F419" s="17" t="s">
        <v>382</v>
      </c>
      <c r="G419" s="18" t="s">
        <v>383</v>
      </c>
      <c r="H419" s="18" t="s">
        <v>27</v>
      </c>
      <c r="I419" s="18">
        <v>30210322</v>
      </c>
      <c r="J419" s="124" t="str">
        <f t="shared" si="410"/>
        <v>30210322-EJECUCION</v>
      </c>
      <c r="K419" s="18" t="s">
        <v>384</v>
      </c>
      <c r="L419" s="107">
        <v>80000000</v>
      </c>
      <c r="M419" s="19">
        <v>80000000</v>
      </c>
      <c r="N419" s="107">
        <v>60000000</v>
      </c>
      <c r="O419" s="19">
        <v>0</v>
      </c>
      <c r="P419" s="19">
        <v>80000000</v>
      </c>
      <c r="Q419" s="19">
        <v>0</v>
      </c>
      <c r="R419" s="108">
        <v>20000000</v>
      </c>
      <c r="S419" s="20">
        <v>0</v>
      </c>
      <c r="T419" s="21">
        <v>0</v>
      </c>
      <c r="U419" s="284">
        <v>0</v>
      </c>
      <c r="V419" s="284">
        <v>24540317</v>
      </c>
      <c r="W419" s="284">
        <v>24340192</v>
      </c>
      <c r="X419" s="284">
        <f t="shared" si="411"/>
        <v>48880509</v>
      </c>
      <c r="Y419" s="284">
        <f t="shared" si="412"/>
        <v>31119491</v>
      </c>
      <c r="Z419" s="284">
        <f t="shared" si="413"/>
        <v>0</v>
      </c>
      <c r="AA419" s="17" t="s">
        <v>29</v>
      </c>
      <c r="AB419" s="17" t="s">
        <v>702</v>
      </c>
      <c r="AC419" s="88" t="s">
        <v>40</v>
      </c>
      <c r="AD419" s="22"/>
      <c r="AE419" s="23"/>
      <c r="AF419" s="24"/>
      <c r="AG419" s="23" t="s">
        <v>45</v>
      </c>
    </row>
    <row r="420" spans="1:43" ht="15" customHeight="1">
      <c r="A420" s="17">
        <v>31</v>
      </c>
      <c r="B420" s="106">
        <v>7</v>
      </c>
      <c r="C420" s="17" t="s">
        <v>49</v>
      </c>
      <c r="D420" s="18" t="s">
        <v>38</v>
      </c>
      <c r="E420" s="17" t="s">
        <v>369</v>
      </c>
      <c r="F420" s="17" t="s">
        <v>382</v>
      </c>
      <c r="G420" s="18" t="s">
        <v>383</v>
      </c>
      <c r="H420" s="18" t="s">
        <v>27</v>
      </c>
      <c r="I420" s="18">
        <v>30137881</v>
      </c>
      <c r="J420" s="124" t="str">
        <f t="shared" si="410"/>
        <v>30137881-EJECUCION</v>
      </c>
      <c r="K420" s="18" t="s">
        <v>389</v>
      </c>
      <c r="L420" s="107">
        <v>460895000</v>
      </c>
      <c r="M420" s="19">
        <v>460895000</v>
      </c>
      <c r="N420" s="107">
        <v>0</v>
      </c>
      <c r="O420" s="19">
        <v>0</v>
      </c>
      <c r="P420" s="19">
        <v>460895000</v>
      </c>
      <c r="Q420" s="19">
        <v>0</v>
      </c>
      <c r="R420" s="108">
        <v>460895000</v>
      </c>
      <c r="S420" s="20">
        <v>0</v>
      </c>
      <c r="T420" s="21">
        <v>0</v>
      </c>
      <c r="U420" s="284">
        <v>0</v>
      </c>
      <c r="V420" s="284">
        <v>0</v>
      </c>
      <c r="W420" s="284">
        <v>0</v>
      </c>
      <c r="X420" s="284">
        <f t="shared" si="411"/>
        <v>0</v>
      </c>
      <c r="Y420" s="284">
        <f t="shared" si="412"/>
        <v>460895000</v>
      </c>
      <c r="Z420" s="284">
        <f t="shared" si="413"/>
        <v>0</v>
      </c>
      <c r="AA420" s="17"/>
      <c r="AB420" s="17" t="s">
        <v>701</v>
      </c>
      <c r="AC420" s="88" t="s">
        <v>40</v>
      </c>
      <c r="AD420" s="22" t="s">
        <v>31</v>
      </c>
      <c r="AE420" s="23"/>
      <c r="AF420" s="24">
        <v>2014</v>
      </c>
      <c r="AG420" s="23" t="s">
        <v>45</v>
      </c>
    </row>
    <row r="421" spans="1:43" ht="15" customHeight="1">
      <c r="A421" s="17">
        <v>31</v>
      </c>
      <c r="B421" s="106">
        <v>3</v>
      </c>
      <c r="C421" s="17" t="s">
        <v>49</v>
      </c>
      <c r="D421" s="18" t="s">
        <v>90</v>
      </c>
      <c r="E421" s="17" t="s">
        <v>369</v>
      </c>
      <c r="F421" s="17" t="s">
        <v>382</v>
      </c>
      <c r="G421" s="18" t="s">
        <v>383</v>
      </c>
      <c r="H421" s="18" t="s">
        <v>27</v>
      </c>
      <c r="I421" s="18">
        <v>30103434</v>
      </c>
      <c r="J421" s="124" t="str">
        <f t="shared" si="410"/>
        <v>30103434-EJECUCION</v>
      </c>
      <c r="K421" s="128" t="s">
        <v>390</v>
      </c>
      <c r="L421" s="107">
        <v>325625000</v>
      </c>
      <c r="M421" s="138">
        <v>325625000</v>
      </c>
      <c r="N421" s="107">
        <v>0</v>
      </c>
      <c r="O421" s="138">
        <v>0</v>
      </c>
      <c r="P421" s="138">
        <v>200000000</v>
      </c>
      <c r="Q421" s="19">
        <v>125625000</v>
      </c>
      <c r="R421" s="108">
        <v>200000000</v>
      </c>
      <c r="S421" s="20">
        <v>125625000</v>
      </c>
      <c r="T421" s="21">
        <v>0</v>
      </c>
      <c r="U421" s="284">
        <v>0</v>
      </c>
      <c r="V421" s="284">
        <v>0</v>
      </c>
      <c r="W421" s="284">
        <v>0</v>
      </c>
      <c r="X421" s="284">
        <f t="shared" si="411"/>
        <v>0</v>
      </c>
      <c r="Y421" s="284">
        <f t="shared" si="412"/>
        <v>200000000</v>
      </c>
      <c r="Z421" s="284">
        <f t="shared" si="413"/>
        <v>125625000</v>
      </c>
      <c r="AA421" s="17" t="s">
        <v>51</v>
      </c>
      <c r="AB421" s="17" t="s">
        <v>702</v>
      </c>
      <c r="AC421" s="88" t="s">
        <v>30</v>
      </c>
      <c r="AD421" s="22" t="s">
        <v>31</v>
      </c>
      <c r="AE421" s="23" t="s">
        <v>30</v>
      </c>
      <c r="AF421" s="24" t="s">
        <v>189</v>
      </c>
      <c r="AG421" s="23" t="s">
        <v>45</v>
      </c>
    </row>
    <row r="422" spans="1:43">
      <c r="A422" s="93"/>
      <c r="C422" s="93"/>
      <c r="D422" s="94"/>
      <c r="E422" s="93"/>
      <c r="F422" s="93"/>
      <c r="G422" s="95"/>
      <c r="H422" s="93"/>
      <c r="I422" s="95"/>
      <c r="K422" s="122" t="s">
        <v>52</v>
      </c>
      <c r="L422" s="25">
        <f>SUBTOTAL(9,L418:L421)</f>
        <v>1335932000</v>
      </c>
      <c r="M422" s="123">
        <f t="shared" ref="M422:P422" si="414">SUBTOTAL(9,M418:M421)</f>
        <v>1335932000</v>
      </c>
      <c r="N422" s="25">
        <f t="shared" si="414"/>
        <v>66000000</v>
      </c>
      <c r="O422" s="123">
        <f t="shared" si="414"/>
        <v>0</v>
      </c>
      <c r="P422" s="123">
        <f t="shared" si="414"/>
        <v>1210307000</v>
      </c>
      <c r="Q422" s="121">
        <v>125625000</v>
      </c>
      <c r="R422" s="25">
        <v>1144307000</v>
      </c>
      <c r="S422" s="25">
        <v>125625000</v>
      </c>
      <c r="T422" s="25">
        <v>0</v>
      </c>
      <c r="U422" s="123">
        <f t="shared" ref="U422:W422" si="415">SUBTOTAL(9,U418:U421)</f>
        <v>0</v>
      </c>
      <c r="V422" s="123">
        <f t="shared" si="415"/>
        <v>24540317</v>
      </c>
      <c r="W422" s="123">
        <f t="shared" si="415"/>
        <v>24340192</v>
      </c>
      <c r="X422" s="123">
        <f t="shared" ref="X422:Z422" si="416">SUBTOTAL(9,X418:X421)</f>
        <v>48880509</v>
      </c>
      <c r="Y422" s="123">
        <f t="shared" si="416"/>
        <v>1161426491</v>
      </c>
      <c r="Z422" s="123">
        <f t="shared" si="416"/>
        <v>125625000</v>
      </c>
      <c r="AA422" s="99"/>
      <c r="AB422" s="99"/>
      <c r="AC422" s="273"/>
      <c r="AE422" s="23"/>
      <c r="AF422" s="24"/>
      <c r="AG422" s="23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</row>
    <row r="423" spans="1:43" ht="9.75" customHeight="1">
      <c r="A423" s="93"/>
      <c r="C423" s="93"/>
      <c r="D423" s="94"/>
      <c r="E423" s="93"/>
      <c r="F423" s="93"/>
      <c r="G423" s="95"/>
      <c r="H423" s="93"/>
      <c r="I423" s="95"/>
      <c r="K423" s="278"/>
      <c r="M423" s="93"/>
      <c r="O423" s="93"/>
      <c r="P423" s="93"/>
      <c r="U423" s="134"/>
      <c r="V423" s="134"/>
      <c r="W423" s="134"/>
      <c r="X423" s="134"/>
      <c r="Y423" s="134"/>
      <c r="Z423" s="93"/>
      <c r="AA423" s="93"/>
      <c r="AB423" s="93"/>
      <c r="AC423" s="272"/>
      <c r="AE423" s="23"/>
      <c r="AF423" s="24"/>
      <c r="AG423" s="23"/>
    </row>
    <row r="424" spans="1:43">
      <c r="A424" s="93"/>
      <c r="C424" s="93"/>
      <c r="D424" s="94"/>
      <c r="E424" s="93"/>
      <c r="F424" s="93"/>
      <c r="G424" s="95"/>
      <c r="H424" s="93"/>
      <c r="I424" s="95"/>
      <c r="K424" s="16" t="s">
        <v>53</v>
      </c>
      <c r="M424" s="93"/>
      <c r="O424" s="93"/>
      <c r="P424" s="93"/>
      <c r="U424" s="134"/>
      <c r="V424" s="134"/>
      <c r="W424" s="134"/>
      <c r="X424" s="134"/>
      <c r="Y424" s="134"/>
      <c r="Z424" s="93"/>
      <c r="AA424" s="93"/>
      <c r="AB424" s="93"/>
      <c r="AC424" s="272"/>
      <c r="AE424" s="23"/>
      <c r="AF424" s="24"/>
      <c r="AG424" s="23"/>
    </row>
    <row r="425" spans="1:43" ht="15" customHeight="1">
      <c r="A425" s="17">
        <v>31</v>
      </c>
      <c r="B425" s="106">
        <v>1</v>
      </c>
      <c r="C425" s="17" t="s">
        <v>54</v>
      </c>
      <c r="D425" s="18" t="s">
        <v>706</v>
      </c>
      <c r="E425" s="17" t="s">
        <v>369</v>
      </c>
      <c r="F425" s="17" t="s">
        <v>382</v>
      </c>
      <c r="G425" s="18" t="s">
        <v>383</v>
      </c>
      <c r="H425" s="18" t="s">
        <v>27</v>
      </c>
      <c r="I425" s="18">
        <v>30062429</v>
      </c>
      <c r="J425" s="124" t="str">
        <f t="shared" ref="J425:J427" si="417">CONCATENATE(I425,"-",H425)</f>
        <v>30062429-EJECUCION</v>
      </c>
      <c r="K425" s="18" t="s">
        <v>391</v>
      </c>
      <c r="L425" s="107">
        <v>322329000</v>
      </c>
      <c r="M425" s="19">
        <v>322329000</v>
      </c>
      <c r="N425" s="107">
        <v>0</v>
      </c>
      <c r="O425" s="19">
        <v>0</v>
      </c>
      <c r="P425" s="19">
        <v>100000000</v>
      </c>
      <c r="Q425" s="19">
        <v>222329000</v>
      </c>
      <c r="R425" s="108">
        <v>100000000</v>
      </c>
      <c r="S425" s="20">
        <v>222329000</v>
      </c>
      <c r="T425" s="21">
        <v>0</v>
      </c>
      <c r="U425" s="284">
        <v>0</v>
      </c>
      <c r="V425" s="284">
        <v>0</v>
      </c>
      <c r="W425" s="284">
        <v>0</v>
      </c>
      <c r="X425" s="284">
        <f t="shared" ref="X425:X427" si="418">U425+V425+W425</f>
        <v>0</v>
      </c>
      <c r="Y425" s="284">
        <f t="shared" ref="Y425:Y427" si="419">P425-X425</f>
        <v>100000000</v>
      </c>
      <c r="Z425" s="284">
        <f t="shared" ref="Z425:Z427" si="420">M425-(O425+P425)</f>
        <v>222329000</v>
      </c>
      <c r="AA425" s="17" t="s">
        <v>51</v>
      </c>
      <c r="AB425" s="17" t="s">
        <v>702</v>
      </c>
      <c r="AC425" s="88" t="s">
        <v>64</v>
      </c>
      <c r="AD425" s="22" t="s">
        <v>31</v>
      </c>
      <c r="AE425" s="23" t="s">
        <v>64</v>
      </c>
      <c r="AF425" s="24" t="s">
        <v>392</v>
      </c>
      <c r="AG425" s="23"/>
    </row>
    <row r="426" spans="1:43" ht="15" customHeight="1">
      <c r="A426" s="17">
        <v>31</v>
      </c>
      <c r="B426" s="106">
        <v>2</v>
      </c>
      <c r="C426" s="17" t="s">
        <v>54</v>
      </c>
      <c r="D426" s="18" t="s">
        <v>24</v>
      </c>
      <c r="E426" s="17" t="s">
        <v>369</v>
      </c>
      <c r="F426" s="17" t="s">
        <v>382</v>
      </c>
      <c r="G426" s="18" t="s">
        <v>383</v>
      </c>
      <c r="H426" s="18" t="s">
        <v>27</v>
      </c>
      <c r="I426" s="18">
        <v>30085972</v>
      </c>
      <c r="J426" s="124" t="str">
        <f t="shared" si="417"/>
        <v>30085972-EJECUCION</v>
      </c>
      <c r="K426" s="18" t="s">
        <v>393</v>
      </c>
      <c r="L426" s="107">
        <v>1467700000</v>
      </c>
      <c r="M426" s="19">
        <v>1467700000</v>
      </c>
      <c r="N426" s="107">
        <v>0</v>
      </c>
      <c r="O426" s="19">
        <v>0</v>
      </c>
      <c r="P426" s="19">
        <v>114279847</v>
      </c>
      <c r="Q426" s="19">
        <v>1353420153</v>
      </c>
      <c r="R426" s="108">
        <v>200000000</v>
      </c>
      <c r="S426" s="20">
        <v>1267700000</v>
      </c>
      <c r="T426" s="21">
        <v>0</v>
      </c>
      <c r="U426" s="284">
        <v>0</v>
      </c>
      <c r="V426" s="284">
        <v>0</v>
      </c>
      <c r="W426" s="284">
        <v>0</v>
      </c>
      <c r="X426" s="284">
        <f t="shared" si="418"/>
        <v>0</v>
      </c>
      <c r="Y426" s="284">
        <f t="shared" si="419"/>
        <v>114279847</v>
      </c>
      <c r="Z426" s="284">
        <f t="shared" si="420"/>
        <v>1353420153</v>
      </c>
      <c r="AA426" s="17" t="s">
        <v>51</v>
      </c>
      <c r="AB426" s="17" t="s">
        <v>109</v>
      </c>
      <c r="AC426" s="88" t="s">
        <v>30</v>
      </c>
      <c r="AD426" s="22" t="s">
        <v>31</v>
      </c>
      <c r="AE426" s="23" t="s">
        <v>30</v>
      </c>
      <c r="AF426" s="24" t="s">
        <v>326</v>
      </c>
      <c r="AG426" s="23"/>
    </row>
    <row r="427" spans="1:43" ht="15" customHeight="1">
      <c r="A427" s="17">
        <v>31</v>
      </c>
      <c r="B427" s="106">
        <v>5</v>
      </c>
      <c r="C427" s="17" t="s">
        <v>54</v>
      </c>
      <c r="D427" s="18" t="s">
        <v>69</v>
      </c>
      <c r="E427" s="17" t="s">
        <v>369</v>
      </c>
      <c r="F427" s="17" t="s">
        <v>382</v>
      </c>
      <c r="G427" s="18" t="s">
        <v>383</v>
      </c>
      <c r="H427" s="18" t="s">
        <v>27</v>
      </c>
      <c r="I427" s="18">
        <v>30109898</v>
      </c>
      <c r="J427" s="124" t="str">
        <f t="shared" si="417"/>
        <v>30109898-EJECUCION</v>
      </c>
      <c r="K427" s="128" t="s">
        <v>394</v>
      </c>
      <c r="L427" s="107">
        <v>305903000</v>
      </c>
      <c r="M427" s="138">
        <v>305903000</v>
      </c>
      <c r="N427" s="107">
        <v>0</v>
      </c>
      <c r="O427" s="138">
        <v>0</v>
      </c>
      <c r="P427" s="138">
        <v>100000000</v>
      </c>
      <c r="Q427" s="19">
        <v>205903000</v>
      </c>
      <c r="R427" s="108">
        <v>100000000</v>
      </c>
      <c r="S427" s="20">
        <v>205903000</v>
      </c>
      <c r="T427" s="21">
        <v>0</v>
      </c>
      <c r="U427" s="284">
        <v>0</v>
      </c>
      <c r="V427" s="284">
        <v>0</v>
      </c>
      <c r="W427" s="284">
        <v>0</v>
      </c>
      <c r="X427" s="284">
        <f t="shared" si="418"/>
        <v>0</v>
      </c>
      <c r="Y427" s="284">
        <f t="shared" si="419"/>
        <v>100000000</v>
      </c>
      <c r="Z427" s="284">
        <f t="shared" si="420"/>
        <v>205903000</v>
      </c>
      <c r="AA427" s="17" t="s">
        <v>51</v>
      </c>
      <c r="AB427" s="17" t="s">
        <v>73</v>
      </c>
      <c r="AC427" s="88" t="s">
        <v>64</v>
      </c>
      <c r="AD427" s="22" t="s">
        <v>31</v>
      </c>
      <c r="AE427" s="23"/>
      <c r="AF427" s="24"/>
      <c r="AG427" s="23"/>
    </row>
    <row r="428" spans="1:43">
      <c r="A428" s="93"/>
      <c r="C428" s="93"/>
      <c r="D428" s="94"/>
      <c r="E428" s="93"/>
      <c r="F428" s="93"/>
      <c r="G428" s="95"/>
      <c r="H428" s="93"/>
      <c r="I428" s="95"/>
      <c r="K428" s="122" t="s">
        <v>66</v>
      </c>
      <c r="L428" s="25">
        <f>SUBTOTAL(9,L425:L427)</f>
        <v>2095932000</v>
      </c>
      <c r="M428" s="123">
        <f>SUBTOTAL(9,M425:M427)</f>
        <v>2095932000</v>
      </c>
      <c r="N428" s="25">
        <v>0</v>
      </c>
      <c r="O428" s="123">
        <f t="shared" ref="O428:P428" si="421">SUBTOTAL(9,O425:O427)</f>
        <v>0</v>
      </c>
      <c r="P428" s="123">
        <f t="shared" si="421"/>
        <v>314279847</v>
      </c>
      <c r="Q428" s="121">
        <v>1781652153</v>
      </c>
      <c r="R428" s="25">
        <v>400000000</v>
      </c>
      <c r="S428" s="25">
        <v>1695932000</v>
      </c>
      <c r="T428" s="25">
        <v>0</v>
      </c>
      <c r="U428" s="123">
        <f t="shared" ref="U428:W428" si="422">SUBTOTAL(9,U425:U427)</f>
        <v>0</v>
      </c>
      <c r="V428" s="123">
        <f t="shared" si="422"/>
        <v>0</v>
      </c>
      <c r="W428" s="123">
        <f t="shared" si="422"/>
        <v>0</v>
      </c>
      <c r="X428" s="123">
        <f t="shared" ref="X428:Z428" si="423">SUBTOTAL(9,X425:X427)</f>
        <v>0</v>
      </c>
      <c r="Y428" s="123">
        <f t="shared" si="423"/>
        <v>314279847</v>
      </c>
      <c r="Z428" s="123">
        <f t="shared" si="423"/>
        <v>1781652153</v>
      </c>
      <c r="AA428" s="99"/>
      <c r="AB428" s="99"/>
      <c r="AC428" s="273"/>
      <c r="AE428" s="23"/>
      <c r="AF428" s="24"/>
      <c r="AG428" s="23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</row>
    <row r="429" spans="1:43" ht="6.75" customHeight="1">
      <c r="A429" s="93"/>
      <c r="C429" s="93"/>
      <c r="D429" s="94"/>
      <c r="E429" s="93"/>
      <c r="F429" s="93"/>
      <c r="G429" s="95"/>
      <c r="H429" s="93"/>
      <c r="I429" s="95"/>
      <c r="K429" s="278"/>
      <c r="M429" s="93"/>
      <c r="O429" s="93"/>
      <c r="P429" s="93"/>
      <c r="U429" s="134"/>
      <c r="V429" s="134"/>
      <c r="W429" s="134"/>
      <c r="X429" s="134"/>
      <c r="Y429" s="134"/>
      <c r="Z429" s="93"/>
      <c r="AA429" s="93"/>
      <c r="AB429" s="93"/>
      <c r="AC429" s="272"/>
      <c r="AE429" s="23"/>
      <c r="AF429" s="24"/>
      <c r="AG429" s="23"/>
    </row>
    <row r="430" spans="1:43" ht="18">
      <c r="A430" s="93"/>
      <c r="C430" s="93"/>
      <c r="D430" s="94"/>
      <c r="E430" s="93"/>
      <c r="F430" s="93"/>
      <c r="G430" s="95"/>
      <c r="H430" s="93"/>
      <c r="I430" s="95"/>
      <c r="K430" s="277" t="s">
        <v>395</v>
      </c>
      <c r="L430" s="58">
        <f>L428+L422+L415</f>
        <v>3620833000</v>
      </c>
      <c r="M430" s="123">
        <f>M428+M422+M415</f>
        <v>3725565525</v>
      </c>
      <c r="N430" s="58">
        <v>240126000</v>
      </c>
      <c r="O430" s="123">
        <f t="shared" ref="O430:P430" si="424">O428+O422+O415</f>
        <v>259138372</v>
      </c>
      <c r="P430" s="123">
        <f t="shared" si="424"/>
        <v>1559150000</v>
      </c>
      <c r="Q430" s="123">
        <v>1907277153</v>
      </c>
      <c r="R430" s="58">
        <v>1559150000</v>
      </c>
      <c r="S430" s="58">
        <v>1821557000</v>
      </c>
      <c r="T430" s="58">
        <v>0</v>
      </c>
      <c r="U430" s="123">
        <f t="shared" ref="U430:W430" si="425">U428+U422+U415</f>
        <v>0</v>
      </c>
      <c r="V430" s="123">
        <f t="shared" si="425"/>
        <v>24540317</v>
      </c>
      <c r="W430" s="123">
        <f t="shared" si="425"/>
        <v>24340192</v>
      </c>
      <c r="X430" s="123">
        <f t="shared" ref="X430:Z430" si="426">X428+X422+X415</f>
        <v>48880509</v>
      </c>
      <c r="Y430" s="123">
        <f t="shared" si="426"/>
        <v>1510269491</v>
      </c>
      <c r="Z430" s="123">
        <f t="shared" si="426"/>
        <v>1907277153</v>
      </c>
      <c r="AA430" s="99"/>
      <c r="AB430" s="99"/>
      <c r="AC430" s="273"/>
      <c r="AE430" s="23"/>
      <c r="AF430" s="24"/>
      <c r="AG430" s="23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</row>
    <row r="431" spans="1:43" s="93" customFormat="1" ht="12" customHeight="1">
      <c r="D431" s="94"/>
      <c r="G431" s="95"/>
      <c r="I431" s="95"/>
      <c r="K431" s="96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C431" s="272"/>
      <c r="AE431" s="85"/>
      <c r="AF431" s="81"/>
      <c r="AG431" s="85"/>
    </row>
    <row r="432" spans="1:43" ht="18" customHeight="1">
      <c r="A432" s="73"/>
      <c r="B432" s="75"/>
      <c r="C432" s="73"/>
      <c r="D432" s="73"/>
      <c r="E432" s="73"/>
      <c r="F432" s="73"/>
      <c r="G432" s="130"/>
      <c r="H432" s="73"/>
      <c r="I432" s="310"/>
      <c r="J432" s="75"/>
      <c r="K432" s="276" t="s">
        <v>396</v>
      </c>
      <c r="L432" s="13"/>
      <c r="M432" s="73"/>
      <c r="N432" s="13"/>
      <c r="O432" s="73"/>
      <c r="P432" s="73"/>
      <c r="Q432" s="74"/>
      <c r="R432" s="13"/>
      <c r="S432" s="13"/>
      <c r="T432" s="13"/>
      <c r="U432" s="285"/>
      <c r="V432" s="285"/>
      <c r="W432" s="285"/>
      <c r="X432" s="285"/>
      <c r="Y432" s="285"/>
      <c r="Z432" s="130"/>
      <c r="AA432" s="130"/>
      <c r="AB432" s="73"/>
      <c r="AC432" s="73"/>
      <c r="AE432" s="23"/>
      <c r="AF432" s="24"/>
      <c r="AG432" s="23"/>
    </row>
    <row r="433" spans="1:43">
      <c r="A433" s="93"/>
      <c r="C433" s="93"/>
      <c r="D433" s="94"/>
      <c r="E433" s="93"/>
      <c r="F433" s="93"/>
      <c r="G433" s="95"/>
      <c r="H433" s="93"/>
      <c r="I433" s="95"/>
      <c r="K433" s="16" t="s">
        <v>22</v>
      </c>
      <c r="M433" s="93"/>
      <c r="O433" s="93"/>
      <c r="P433" s="93"/>
      <c r="U433" s="134"/>
      <c r="V433" s="134"/>
      <c r="W433" s="134"/>
      <c r="X433" s="134"/>
      <c r="Y433" s="134"/>
      <c r="Z433" s="93"/>
      <c r="AA433" s="93"/>
      <c r="AB433" s="93"/>
      <c r="AC433" s="272"/>
      <c r="AE433" s="23"/>
      <c r="AF433" s="24"/>
      <c r="AG433" s="23"/>
    </row>
    <row r="434" spans="1:43" ht="15" customHeight="1">
      <c r="A434" s="17">
        <v>31</v>
      </c>
      <c r="B434" s="106">
        <v>0</v>
      </c>
      <c r="C434" s="17" t="s">
        <v>23</v>
      </c>
      <c r="D434" s="18" t="s">
        <v>69</v>
      </c>
      <c r="E434" s="17" t="s">
        <v>369</v>
      </c>
      <c r="F434" s="17" t="s">
        <v>397</v>
      </c>
      <c r="G434" s="18" t="s">
        <v>398</v>
      </c>
      <c r="H434" s="18" t="s">
        <v>27</v>
      </c>
      <c r="I434" s="18">
        <v>30310674</v>
      </c>
      <c r="J434" s="124" t="str">
        <f t="shared" ref="J434:J438" si="427">CONCATENATE(I434,"-",H434)</f>
        <v>30310674-EJECUCION</v>
      </c>
      <c r="K434" s="18" t="s">
        <v>399</v>
      </c>
      <c r="L434" s="107">
        <v>636869051</v>
      </c>
      <c r="M434" s="19">
        <v>636868051</v>
      </c>
      <c r="N434" s="107">
        <v>631914206</v>
      </c>
      <c r="O434" s="19">
        <v>514913206</v>
      </c>
      <c r="P434" s="19">
        <v>121954845</v>
      </c>
      <c r="Q434" s="19">
        <v>0</v>
      </c>
      <c r="R434" s="108">
        <v>4954845</v>
      </c>
      <c r="S434" s="20">
        <v>0</v>
      </c>
      <c r="T434" s="21"/>
      <c r="U434" s="284">
        <v>0</v>
      </c>
      <c r="V434" s="284">
        <v>0</v>
      </c>
      <c r="W434" s="284">
        <v>0</v>
      </c>
      <c r="X434" s="284">
        <f t="shared" ref="X434:X438" si="428">U434+V434+W434</f>
        <v>0</v>
      </c>
      <c r="Y434" s="284">
        <f t="shared" ref="Y434:Y438" si="429">P434-X434</f>
        <v>121954845</v>
      </c>
      <c r="Z434" s="284">
        <f t="shared" ref="Z434:Z438" si="430">M434-(O434+P434)</f>
        <v>0</v>
      </c>
      <c r="AA434" s="17" t="s">
        <v>776</v>
      </c>
      <c r="AB434" s="17" t="s">
        <v>702</v>
      </c>
      <c r="AC434" s="88" t="s">
        <v>30</v>
      </c>
      <c r="AD434" s="22"/>
      <c r="AE434" s="23"/>
      <c r="AF434" s="24"/>
      <c r="AG434" s="23"/>
    </row>
    <row r="435" spans="1:43" ht="15" customHeight="1">
      <c r="A435" s="17">
        <v>31</v>
      </c>
      <c r="B435" s="106">
        <v>0</v>
      </c>
      <c r="C435" s="17" t="s">
        <v>23</v>
      </c>
      <c r="D435" s="18" t="s">
        <v>69</v>
      </c>
      <c r="E435" s="17" t="s">
        <v>369</v>
      </c>
      <c r="F435" s="17" t="s">
        <v>397</v>
      </c>
      <c r="G435" s="18" t="s">
        <v>398</v>
      </c>
      <c r="H435" s="18" t="s">
        <v>27</v>
      </c>
      <c r="I435" s="18">
        <v>30091901</v>
      </c>
      <c r="J435" s="124" t="str">
        <f t="shared" si="427"/>
        <v>30091901-EJECUCION</v>
      </c>
      <c r="K435" s="18" t="s">
        <v>400</v>
      </c>
      <c r="L435" s="107">
        <v>378809664</v>
      </c>
      <c r="M435" s="19">
        <v>382722000</v>
      </c>
      <c r="N435" s="107">
        <v>361809664</v>
      </c>
      <c r="O435" s="19">
        <v>219892030</v>
      </c>
      <c r="P435" s="19">
        <f>162829970-33248327</f>
        <v>129581643</v>
      </c>
      <c r="Q435" s="19">
        <v>0</v>
      </c>
      <c r="R435" s="108">
        <v>17000000</v>
      </c>
      <c r="S435" s="20">
        <v>0</v>
      </c>
      <c r="T435" s="21"/>
      <c r="U435" s="284">
        <v>0</v>
      </c>
      <c r="V435" s="284">
        <v>0</v>
      </c>
      <c r="W435" s="284">
        <v>0</v>
      </c>
      <c r="X435" s="284">
        <f t="shared" si="428"/>
        <v>0</v>
      </c>
      <c r="Y435" s="284">
        <f t="shared" si="429"/>
        <v>129581643</v>
      </c>
      <c r="Z435" s="284">
        <f t="shared" si="430"/>
        <v>33248327</v>
      </c>
      <c r="AA435" s="17" t="s">
        <v>29</v>
      </c>
      <c r="AB435" s="17" t="s">
        <v>702</v>
      </c>
      <c r="AC435" s="88" t="s">
        <v>30</v>
      </c>
      <c r="AD435" s="22"/>
      <c r="AE435" s="23"/>
      <c r="AF435" s="24"/>
      <c r="AG435" s="23"/>
    </row>
    <row r="436" spans="1:43" ht="15" customHeight="1">
      <c r="A436" s="17">
        <v>31</v>
      </c>
      <c r="B436" s="106">
        <v>0</v>
      </c>
      <c r="C436" s="17" t="s">
        <v>23</v>
      </c>
      <c r="D436" s="18" t="s">
        <v>69</v>
      </c>
      <c r="E436" s="17" t="s">
        <v>369</v>
      </c>
      <c r="F436" s="17" t="s">
        <v>397</v>
      </c>
      <c r="G436" s="18" t="s">
        <v>398</v>
      </c>
      <c r="H436" s="18" t="s">
        <v>27</v>
      </c>
      <c r="I436" s="18">
        <v>30103279</v>
      </c>
      <c r="J436" s="124" t="str">
        <f t="shared" si="427"/>
        <v>30103279-EJECUCION</v>
      </c>
      <c r="K436" s="18" t="s">
        <v>401</v>
      </c>
      <c r="L436" s="107">
        <v>694194527</v>
      </c>
      <c r="M436" s="19">
        <v>694194527</v>
      </c>
      <c r="N436" s="107">
        <v>659194527</v>
      </c>
      <c r="O436" s="19">
        <v>550380874</v>
      </c>
      <c r="P436" s="19">
        <v>143813653</v>
      </c>
      <c r="Q436" s="19">
        <v>0</v>
      </c>
      <c r="R436" s="108">
        <v>35000000</v>
      </c>
      <c r="S436" s="20">
        <v>0</v>
      </c>
      <c r="T436" s="21"/>
      <c r="U436" s="284">
        <v>0</v>
      </c>
      <c r="V436" s="284">
        <v>0</v>
      </c>
      <c r="W436" s="284">
        <v>0</v>
      </c>
      <c r="X436" s="284">
        <f t="shared" si="428"/>
        <v>0</v>
      </c>
      <c r="Y436" s="284">
        <f t="shared" si="429"/>
        <v>143813653</v>
      </c>
      <c r="Z436" s="284">
        <f t="shared" si="430"/>
        <v>0</v>
      </c>
      <c r="AA436" s="17" t="s">
        <v>776</v>
      </c>
      <c r="AB436" s="17" t="s">
        <v>702</v>
      </c>
      <c r="AC436" s="88" t="s">
        <v>30</v>
      </c>
      <c r="AD436" s="22"/>
      <c r="AE436" s="23"/>
      <c r="AF436" s="24"/>
      <c r="AG436" s="23"/>
    </row>
    <row r="437" spans="1:43" ht="15" customHeight="1">
      <c r="A437" s="17">
        <v>31</v>
      </c>
      <c r="B437" s="106">
        <v>0</v>
      </c>
      <c r="C437" s="17" t="s">
        <v>23</v>
      </c>
      <c r="D437" s="18" t="s">
        <v>706</v>
      </c>
      <c r="E437" s="17" t="s">
        <v>369</v>
      </c>
      <c r="F437" s="17" t="s">
        <v>397</v>
      </c>
      <c r="G437" s="18" t="s">
        <v>398</v>
      </c>
      <c r="H437" s="18" t="s">
        <v>27</v>
      </c>
      <c r="I437" s="18">
        <v>30079324</v>
      </c>
      <c r="J437" s="124" t="str">
        <f t="shared" si="427"/>
        <v>30079324-EJECUCION</v>
      </c>
      <c r="K437" s="18" t="s">
        <v>402</v>
      </c>
      <c r="L437" s="107">
        <v>1601826221</v>
      </c>
      <c r="M437" s="19">
        <v>1599765221</v>
      </c>
      <c r="N437" s="107">
        <v>1597276421</v>
      </c>
      <c r="O437" s="19">
        <v>1595215421</v>
      </c>
      <c r="P437" s="19">
        <v>4549800</v>
      </c>
      <c r="Q437" s="19">
        <v>0</v>
      </c>
      <c r="R437" s="108">
        <v>4549800</v>
      </c>
      <c r="S437" s="20">
        <v>0</v>
      </c>
      <c r="T437" s="21"/>
      <c r="U437" s="284">
        <v>0</v>
      </c>
      <c r="V437" s="284">
        <v>0</v>
      </c>
      <c r="W437" s="284">
        <v>0</v>
      </c>
      <c r="X437" s="284">
        <f t="shared" si="428"/>
        <v>0</v>
      </c>
      <c r="Y437" s="284">
        <f t="shared" si="429"/>
        <v>4549800</v>
      </c>
      <c r="Z437" s="284">
        <f t="shared" si="430"/>
        <v>0</v>
      </c>
      <c r="AA437" s="17" t="s">
        <v>776</v>
      </c>
      <c r="AB437" s="17" t="s">
        <v>702</v>
      </c>
      <c r="AC437" s="88" t="s">
        <v>30</v>
      </c>
      <c r="AD437" s="22"/>
      <c r="AE437" s="23"/>
      <c r="AF437" s="24"/>
      <c r="AG437" s="23"/>
    </row>
    <row r="438" spans="1:43" ht="15" customHeight="1">
      <c r="A438" s="17">
        <v>31</v>
      </c>
      <c r="B438" s="106">
        <v>0</v>
      </c>
      <c r="C438" s="17" t="s">
        <v>23</v>
      </c>
      <c r="D438" s="18" t="s">
        <v>24</v>
      </c>
      <c r="E438" s="17" t="s">
        <v>369</v>
      </c>
      <c r="F438" s="17" t="s">
        <v>397</v>
      </c>
      <c r="G438" s="18" t="s">
        <v>398</v>
      </c>
      <c r="H438" s="18" t="s">
        <v>35</v>
      </c>
      <c r="I438" s="18">
        <v>30103252</v>
      </c>
      <c r="J438" s="124" t="str">
        <f t="shared" si="427"/>
        <v>30103252-DISEÑO</v>
      </c>
      <c r="K438" s="128" t="s">
        <v>403</v>
      </c>
      <c r="L438" s="114">
        <v>64076000</v>
      </c>
      <c r="M438" s="138">
        <v>34165000</v>
      </c>
      <c r="N438" s="107">
        <v>21085000</v>
      </c>
      <c r="O438" s="138">
        <v>21085000</v>
      </c>
      <c r="P438" s="138">
        <v>13080000</v>
      </c>
      <c r="Q438" s="19">
        <v>0</v>
      </c>
      <c r="R438" s="113">
        <v>42991000</v>
      </c>
      <c r="S438" s="20">
        <v>0</v>
      </c>
      <c r="T438" s="21"/>
      <c r="U438" s="284">
        <v>0</v>
      </c>
      <c r="V438" s="284">
        <v>0</v>
      </c>
      <c r="W438" s="284">
        <v>0</v>
      </c>
      <c r="X438" s="284">
        <f t="shared" si="428"/>
        <v>0</v>
      </c>
      <c r="Y438" s="284">
        <f t="shared" si="429"/>
        <v>13080000</v>
      </c>
      <c r="Z438" s="284">
        <f t="shared" si="430"/>
        <v>0</v>
      </c>
      <c r="AA438" s="17" t="s">
        <v>776</v>
      </c>
      <c r="AB438" s="17" t="s">
        <v>702</v>
      </c>
      <c r="AC438" s="88" t="s">
        <v>30</v>
      </c>
      <c r="AD438" s="22"/>
      <c r="AE438" s="23"/>
      <c r="AF438" s="24"/>
      <c r="AG438" s="23"/>
    </row>
    <row r="439" spans="1:43">
      <c r="A439" s="93"/>
      <c r="C439" s="93"/>
      <c r="D439" s="94"/>
      <c r="E439" s="93"/>
      <c r="F439" s="93"/>
      <c r="G439" s="95"/>
      <c r="H439" s="93"/>
      <c r="I439" s="95"/>
      <c r="K439" s="122" t="s">
        <v>47</v>
      </c>
      <c r="L439" s="25">
        <f>SUBTOTAL(9,L434:L438)</f>
        <v>3375775463</v>
      </c>
      <c r="M439" s="123">
        <f>SUBTOTAL(9,M434:M438)</f>
        <v>3347714799</v>
      </c>
      <c r="N439" s="25">
        <v>3271279818</v>
      </c>
      <c r="O439" s="123">
        <f t="shared" ref="O439:P439" si="431">SUBTOTAL(9,O434:O438)</f>
        <v>2901486531</v>
      </c>
      <c r="P439" s="123">
        <f t="shared" si="431"/>
        <v>412979941</v>
      </c>
      <c r="Q439" s="121">
        <v>0</v>
      </c>
      <c r="R439" s="25">
        <v>104495645</v>
      </c>
      <c r="S439" s="25">
        <v>0</v>
      </c>
      <c r="T439" s="25">
        <v>0</v>
      </c>
      <c r="U439" s="123">
        <f t="shared" ref="U439:W439" si="432">SUBTOTAL(9,U434:U438)</f>
        <v>0</v>
      </c>
      <c r="V439" s="123">
        <f t="shared" si="432"/>
        <v>0</v>
      </c>
      <c r="W439" s="123">
        <f t="shared" si="432"/>
        <v>0</v>
      </c>
      <c r="X439" s="123">
        <f t="shared" ref="X439:Z439" si="433">SUBTOTAL(9,X434:X438)</f>
        <v>0</v>
      </c>
      <c r="Y439" s="123">
        <f t="shared" si="433"/>
        <v>412979941</v>
      </c>
      <c r="Z439" s="123">
        <f t="shared" si="433"/>
        <v>33248327</v>
      </c>
      <c r="AA439" s="99"/>
      <c r="AB439" s="99"/>
      <c r="AC439" s="273"/>
      <c r="AE439" s="23"/>
      <c r="AF439" s="24"/>
      <c r="AG439" s="23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</row>
    <row r="440" spans="1:43" ht="12" customHeight="1">
      <c r="A440" s="93"/>
      <c r="C440" s="93"/>
      <c r="D440" s="94"/>
      <c r="E440" s="93"/>
      <c r="F440" s="93"/>
      <c r="G440" s="95"/>
      <c r="H440" s="93"/>
      <c r="I440" s="95"/>
      <c r="K440" s="278"/>
      <c r="M440" s="93"/>
      <c r="O440" s="93"/>
      <c r="P440" s="93"/>
      <c r="U440" s="134"/>
      <c r="V440" s="134"/>
      <c r="W440" s="134"/>
      <c r="X440" s="134"/>
      <c r="Y440" s="134"/>
      <c r="Z440" s="93"/>
      <c r="AA440" s="93"/>
      <c r="AB440" s="93"/>
      <c r="AC440" s="272"/>
      <c r="AE440" s="23"/>
      <c r="AF440" s="24"/>
      <c r="AG440" s="23"/>
    </row>
    <row r="441" spans="1:43">
      <c r="A441" s="93"/>
      <c r="C441" s="93"/>
      <c r="D441" s="94"/>
      <c r="E441" s="93"/>
      <c r="F441" s="93"/>
      <c r="G441" s="95"/>
      <c r="H441" s="93"/>
      <c r="I441" s="95"/>
      <c r="K441" s="16" t="s">
        <v>48</v>
      </c>
      <c r="M441" s="93"/>
      <c r="O441" s="93"/>
      <c r="P441" s="93"/>
      <c r="U441" s="134"/>
      <c r="V441" s="134"/>
      <c r="W441" s="134"/>
      <c r="X441" s="134"/>
      <c r="Y441" s="134"/>
      <c r="Z441" s="93"/>
      <c r="AA441" s="93"/>
      <c r="AB441" s="93"/>
      <c r="AC441" s="272"/>
      <c r="AE441" s="23"/>
      <c r="AF441" s="24"/>
      <c r="AG441" s="23"/>
    </row>
    <row r="442" spans="1:43" ht="15" customHeight="1">
      <c r="A442" s="17">
        <v>22</v>
      </c>
      <c r="B442" s="106">
        <v>3</v>
      </c>
      <c r="C442" s="17" t="s">
        <v>49</v>
      </c>
      <c r="D442" s="18" t="s">
        <v>90</v>
      </c>
      <c r="E442" s="17" t="s">
        <v>369</v>
      </c>
      <c r="F442" s="17" t="s">
        <v>397</v>
      </c>
      <c r="G442" s="18" t="s">
        <v>398</v>
      </c>
      <c r="H442" s="18" t="s">
        <v>27</v>
      </c>
      <c r="I442" s="18">
        <v>30126522</v>
      </c>
      <c r="J442" s="124" t="str">
        <f>CONCATENATE(I442,"-",H442)</f>
        <v>30126522-EJECUCION</v>
      </c>
      <c r="K442" s="128" t="s">
        <v>404</v>
      </c>
      <c r="L442" s="107">
        <v>120000000</v>
      </c>
      <c r="M442" s="138">
        <v>120000000</v>
      </c>
      <c r="N442" s="107">
        <v>0</v>
      </c>
      <c r="O442" s="138">
        <v>0</v>
      </c>
      <c r="P442" s="138">
        <v>30000000</v>
      </c>
      <c r="Q442" s="19">
        <v>90000000</v>
      </c>
      <c r="R442" s="108">
        <v>30000000</v>
      </c>
      <c r="S442" s="20">
        <v>90000000</v>
      </c>
      <c r="T442" s="21">
        <v>0</v>
      </c>
      <c r="U442" s="284">
        <v>0</v>
      </c>
      <c r="V442" s="284">
        <v>0</v>
      </c>
      <c r="W442" s="284">
        <v>0</v>
      </c>
      <c r="X442" s="284">
        <f>U442+V442+W442</f>
        <v>0</v>
      </c>
      <c r="Y442" s="284">
        <f>P442-X442</f>
        <v>30000000</v>
      </c>
      <c r="Z442" s="284">
        <f>M442-(O442+P442)</f>
        <v>90000000</v>
      </c>
      <c r="AA442" s="17"/>
      <c r="AB442" s="17" t="s">
        <v>702</v>
      </c>
      <c r="AC442" s="88" t="s">
        <v>40</v>
      </c>
      <c r="AD442" s="22" t="s">
        <v>31</v>
      </c>
      <c r="AE442" s="23"/>
      <c r="AF442" s="24">
        <v>2015</v>
      </c>
      <c r="AG442" s="23" t="s">
        <v>45</v>
      </c>
    </row>
    <row r="443" spans="1:43">
      <c r="A443" s="93"/>
      <c r="C443" s="93"/>
      <c r="D443" s="94"/>
      <c r="E443" s="93"/>
      <c r="F443" s="93"/>
      <c r="G443" s="95"/>
      <c r="H443" s="93"/>
      <c r="I443" s="95"/>
      <c r="K443" s="122" t="s">
        <v>52</v>
      </c>
      <c r="L443" s="25">
        <f>SUBTOTAL(9,L442)</f>
        <v>120000000</v>
      </c>
      <c r="M443" s="123">
        <f>SUBTOTAL(9,M442)</f>
        <v>120000000</v>
      </c>
      <c r="N443" s="25">
        <v>0</v>
      </c>
      <c r="O443" s="123">
        <f t="shared" ref="O443:P443" si="434">SUBTOTAL(9,O442)</f>
        <v>0</v>
      </c>
      <c r="P443" s="123">
        <f t="shared" si="434"/>
        <v>30000000</v>
      </c>
      <c r="Q443" s="121">
        <v>90000000</v>
      </c>
      <c r="R443" s="25">
        <v>30000000</v>
      </c>
      <c r="S443" s="25">
        <v>90000000</v>
      </c>
      <c r="T443" s="25">
        <v>0</v>
      </c>
      <c r="U443" s="123">
        <f t="shared" ref="U443:W443" si="435">SUBTOTAL(9,U442)</f>
        <v>0</v>
      </c>
      <c r="V443" s="123">
        <f t="shared" si="435"/>
        <v>0</v>
      </c>
      <c r="W443" s="123">
        <f t="shared" si="435"/>
        <v>0</v>
      </c>
      <c r="X443" s="123">
        <f t="shared" ref="X443:Z443" si="436">SUBTOTAL(9,X442)</f>
        <v>0</v>
      </c>
      <c r="Y443" s="123">
        <f t="shared" si="436"/>
        <v>30000000</v>
      </c>
      <c r="Z443" s="123">
        <f t="shared" si="436"/>
        <v>90000000</v>
      </c>
      <c r="AA443" s="99"/>
      <c r="AB443" s="99"/>
      <c r="AC443" s="273"/>
      <c r="AE443" s="23"/>
      <c r="AF443" s="24"/>
      <c r="AG443" s="23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</row>
    <row r="444" spans="1:43" ht="8.25" customHeight="1">
      <c r="A444" s="93"/>
      <c r="C444" s="93"/>
      <c r="D444" s="94"/>
      <c r="E444" s="93"/>
      <c r="F444" s="93"/>
      <c r="G444" s="95"/>
      <c r="H444" s="93"/>
      <c r="I444" s="95"/>
      <c r="K444" s="278"/>
      <c r="M444" s="93"/>
      <c r="O444" s="93"/>
      <c r="P444" s="93"/>
      <c r="U444" s="134"/>
      <c r="V444" s="134"/>
      <c r="W444" s="134"/>
      <c r="X444" s="134"/>
      <c r="Y444" s="134"/>
      <c r="Z444" s="93"/>
      <c r="AA444" s="93"/>
      <c r="AB444" s="93"/>
      <c r="AC444" s="272"/>
      <c r="AE444" s="23"/>
      <c r="AF444" s="24"/>
      <c r="AG444" s="23"/>
    </row>
    <row r="445" spans="1:43">
      <c r="A445" s="93"/>
      <c r="C445" s="93"/>
      <c r="D445" s="94"/>
      <c r="E445" s="93"/>
      <c r="F445" s="93"/>
      <c r="G445" s="95"/>
      <c r="H445" s="93"/>
      <c r="I445" s="95"/>
      <c r="K445" s="16" t="s">
        <v>53</v>
      </c>
      <c r="M445" s="93"/>
      <c r="O445" s="93"/>
      <c r="P445" s="93"/>
      <c r="U445" s="134"/>
      <c r="V445" s="134"/>
      <c r="W445" s="134"/>
      <c r="X445" s="134"/>
      <c r="Y445" s="134"/>
      <c r="Z445" s="93"/>
      <c r="AA445" s="93"/>
      <c r="AB445" s="93"/>
      <c r="AC445" s="272"/>
      <c r="AE445" s="23"/>
      <c r="AF445" s="24"/>
      <c r="AG445" s="23"/>
    </row>
    <row r="446" spans="1:43" ht="15" customHeight="1">
      <c r="A446" s="17">
        <v>31</v>
      </c>
      <c r="B446" s="106">
        <v>2</v>
      </c>
      <c r="C446" s="17" t="s">
        <v>54</v>
      </c>
      <c r="D446" s="18" t="s">
        <v>81</v>
      </c>
      <c r="E446" s="17" t="s">
        <v>369</v>
      </c>
      <c r="F446" s="17" t="s">
        <v>397</v>
      </c>
      <c r="G446" s="18" t="s">
        <v>398</v>
      </c>
      <c r="H446" s="18" t="s">
        <v>27</v>
      </c>
      <c r="I446" s="18">
        <v>30131132</v>
      </c>
      <c r="J446" s="124" t="str">
        <f t="shared" ref="J446:J451" si="437">CONCATENATE(I446,"-",H446)</f>
        <v>30131132-EJECUCION</v>
      </c>
      <c r="K446" s="18" t="s">
        <v>405</v>
      </c>
      <c r="L446" s="107">
        <v>49150000</v>
      </c>
      <c r="M446" s="19">
        <v>49150000</v>
      </c>
      <c r="N446" s="107">
        <v>0</v>
      </c>
      <c r="O446" s="19">
        <v>0</v>
      </c>
      <c r="P446" s="19">
        <v>49150000</v>
      </c>
      <c r="Q446" s="19">
        <v>0</v>
      </c>
      <c r="R446" s="108">
        <v>49150000</v>
      </c>
      <c r="S446" s="20">
        <v>0</v>
      </c>
      <c r="T446" s="21">
        <v>0</v>
      </c>
      <c r="U446" s="284">
        <v>0</v>
      </c>
      <c r="V446" s="284">
        <v>0</v>
      </c>
      <c r="W446" s="284">
        <v>0</v>
      </c>
      <c r="X446" s="284">
        <f t="shared" ref="X446:X451" si="438">U446+V446+W446</f>
        <v>0</v>
      </c>
      <c r="Y446" s="284">
        <f t="shared" ref="Y446:Y451" si="439">P446-X446</f>
        <v>49150000</v>
      </c>
      <c r="Z446" s="284">
        <f t="shared" ref="Z446:Z451" si="440">M446-(O446+P446)</f>
        <v>0</v>
      </c>
      <c r="AA446" s="17" t="s">
        <v>51</v>
      </c>
      <c r="AB446" s="17" t="s">
        <v>83</v>
      </c>
      <c r="AC446" s="88" t="s">
        <v>30</v>
      </c>
      <c r="AD446" s="22" t="s">
        <v>31</v>
      </c>
      <c r="AE446" s="23" t="s">
        <v>30</v>
      </c>
      <c r="AF446" s="24" t="s">
        <v>406</v>
      </c>
      <c r="AG446" s="23"/>
    </row>
    <row r="447" spans="1:43" ht="15" customHeight="1">
      <c r="A447" s="17">
        <v>31</v>
      </c>
      <c r="B447" s="106">
        <v>0</v>
      </c>
      <c r="C447" s="17" t="s">
        <v>54</v>
      </c>
      <c r="D447" s="18" t="s">
        <v>41</v>
      </c>
      <c r="E447" s="17" t="s">
        <v>369</v>
      </c>
      <c r="F447" s="17" t="s">
        <v>397</v>
      </c>
      <c r="G447" s="18" t="s">
        <v>398</v>
      </c>
      <c r="H447" s="18" t="s">
        <v>27</v>
      </c>
      <c r="I447" s="18">
        <v>30126506</v>
      </c>
      <c r="J447" s="124" t="str">
        <f t="shared" si="437"/>
        <v>30126506-EJECUCION</v>
      </c>
      <c r="K447" s="18" t="s">
        <v>407</v>
      </c>
      <c r="L447" s="114">
        <v>599792000</v>
      </c>
      <c r="M447" s="19">
        <v>599792000</v>
      </c>
      <c r="N447" s="107">
        <v>0</v>
      </c>
      <c r="O447" s="19">
        <v>0</v>
      </c>
      <c r="P447" s="19">
        <v>65924000</v>
      </c>
      <c r="Q447" s="19">
        <v>533868000</v>
      </c>
      <c r="R447" s="113">
        <v>65924000</v>
      </c>
      <c r="S447" s="20">
        <v>533868000</v>
      </c>
      <c r="T447" s="21"/>
      <c r="U447" s="284">
        <v>0</v>
      </c>
      <c r="V447" s="284">
        <v>0</v>
      </c>
      <c r="W447" s="284">
        <v>0</v>
      </c>
      <c r="X447" s="284">
        <f t="shared" si="438"/>
        <v>0</v>
      </c>
      <c r="Y447" s="284">
        <f t="shared" si="439"/>
        <v>65924000</v>
      </c>
      <c r="Z447" s="284">
        <f t="shared" si="440"/>
        <v>533868000</v>
      </c>
      <c r="AA447" s="17" t="s">
        <v>51</v>
      </c>
      <c r="AB447" s="17" t="s">
        <v>702</v>
      </c>
      <c r="AC447" s="88" t="s">
        <v>30</v>
      </c>
      <c r="AD447" s="22"/>
      <c r="AE447" s="23"/>
      <c r="AF447" s="24"/>
      <c r="AG447" s="23"/>
    </row>
    <row r="448" spans="1:43" ht="15" customHeight="1">
      <c r="A448" s="17">
        <v>31</v>
      </c>
      <c r="B448" s="106">
        <v>10</v>
      </c>
      <c r="C448" s="17" t="s">
        <v>54</v>
      </c>
      <c r="D448" s="18" t="s">
        <v>24</v>
      </c>
      <c r="E448" s="17" t="s">
        <v>369</v>
      </c>
      <c r="F448" s="17" t="s">
        <v>397</v>
      </c>
      <c r="G448" s="18" t="s">
        <v>398</v>
      </c>
      <c r="H448" s="18" t="s">
        <v>35</v>
      </c>
      <c r="I448" s="18">
        <v>20157700</v>
      </c>
      <c r="J448" s="124" t="str">
        <f t="shared" si="437"/>
        <v>20157700-DISEÑO</v>
      </c>
      <c r="K448" s="18" t="s">
        <v>408</v>
      </c>
      <c r="L448" s="107">
        <v>60468000</v>
      </c>
      <c r="M448" s="19">
        <v>60468000</v>
      </c>
      <c r="N448" s="107">
        <v>0</v>
      </c>
      <c r="O448" s="19">
        <v>0</v>
      </c>
      <c r="P448" s="19">
        <v>60468000</v>
      </c>
      <c r="Q448" s="19">
        <v>0</v>
      </c>
      <c r="R448" s="108">
        <v>60468000</v>
      </c>
      <c r="S448" s="20">
        <v>0</v>
      </c>
      <c r="T448" s="21">
        <v>0</v>
      </c>
      <c r="U448" s="284">
        <v>0</v>
      </c>
      <c r="V448" s="284">
        <v>0</v>
      </c>
      <c r="W448" s="284">
        <v>0</v>
      </c>
      <c r="X448" s="284">
        <f t="shared" si="438"/>
        <v>0</v>
      </c>
      <c r="Y448" s="284">
        <f t="shared" si="439"/>
        <v>60468000</v>
      </c>
      <c r="Z448" s="284">
        <f t="shared" si="440"/>
        <v>0</v>
      </c>
      <c r="AA448" s="17" t="s">
        <v>51</v>
      </c>
      <c r="AB448" s="17" t="s">
        <v>109</v>
      </c>
      <c r="AC448" s="88" t="s">
        <v>30</v>
      </c>
      <c r="AD448" s="22" t="s">
        <v>31</v>
      </c>
      <c r="AE448" s="23" t="s">
        <v>30</v>
      </c>
      <c r="AF448" s="24" t="s">
        <v>409</v>
      </c>
      <c r="AG448" s="23"/>
    </row>
    <row r="449" spans="1:43" ht="15" customHeight="1">
      <c r="A449" s="17">
        <v>31</v>
      </c>
      <c r="B449" s="106">
        <v>1</v>
      </c>
      <c r="C449" s="17" t="s">
        <v>54</v>
      </c>
      <c r="D449" s="18" t="s">
        <v>81</v>
      </c>
      <c r="E449" s="17" t="s">
        <v>369</v>
      </c>
      <c r="F449" s="17" t="s">
        <v>397</v>
      </c>
      <c r="G449" s="18" t="s">
        <v>398</v>
      </c>
      <c r="H449" s="18" t="s">
        <v>27</v>
      </c>
      <c r="I449" s="18">
        <v>30131130</v>
      </c>
      <c r="J449" s="124" t="str">
        <f t="shared" si="437"/>
        <v>30131130-EJECUCION</v>
      </c>
      <c r="K449" s="18" t="s">
        <v>410</v>
      </c>
      <c r="L449" s="107">
        <v>53956000</v>
      </c>
      <c r="M449" s="19">
        <v>53956000</v>
      </c>
      <c r="N449" s="107">
        <v>0</v>
      </c>
      <c r="O449" s="19">
        <v>0</v>
      </c>
      <c r="P449" s="19">
        <v>53956000</v>
      </c>
      <c r="Q449" s="19">
        <v>0</v>
      </c>
      <c r="R449" s="108">
        <v>53956000</v>
      </c>
      <c r="S449" s="20">
        <v>0</v>
      </c>
      <c r="T449" s="21">
        <v>0</v>
      </c>
      <c r="U449" s="284">
        <v>0</v>
      </c>
      <c r="V449" s="284">
        <v>0</v>
      </c>
      <c r="W449" s="284">
        <v>0</v>
      </c>
      <c r="X449" s="284">
        <f t="shared" si="438"/>
        <v>0</v>
      </c>
      <c r="Y449" s="284">
        <f t="shared" si="439"/>
        <v>53956000</v>
      </c>
      <c r="Z449" s="284">
        <f t="shared" si="440"/>
        <v>0</v>
      </c>
      <c r="AA449" s="17"/>
      <c r="AB449" s="17" t="s">
        <v>83</v>
      </c>
      <c r="AC449" s="88" t="s">
        <v>30</v>
      </c>
      <c r="AD449" s="22" t="s">
        <v>31</v>
      </c>
      <c r="AE449" s="23" t="s">
        <v>30</v>
      </c>
      <c r="AF449" s="24" t="s">
        <v>406</v>
      </c>
      <c r="AG449" s="23"/>
    </row>
    <row r="450" spans="1:43" ht="15" customHeight="1">
      <c r="A450" s="17">
        <v>31</v>
      </c>
      <c r="B450" s="106">
        <v>6</v>
      </c>
      <c r="C450" s="17" t="s">
        <v>54</v>
      </c>
      <c r="D450" s="18" t="s">
        <v>69</v>
      </c>
      <c r="E450" s="17" t="s">
        <v>369</v>
      </c>
      <c r="F450" s="17" t="s">
        <v>397</v>
      </c>
      <c r="G450" s="18" t="s">
        <v>398</v>
      </c>
      <c r="H450" s="18" t="s">
        <v>27</v>
      </c>
      <c r="I450" s="18">
        <v>30135406</v>
      </c>
      <c r="J450" s="124" t="str">
        <f t="shared" si="437"/>
        <v>30135406-EJECUCION</v>
      </c>
      <c r="K450" s="18" t="s">
        <v>411</v>
      </c>
      <c r="L450" s="107">
        <v>524202000</v>
      </c>
      <c r="M450" s="19">
        <v>524202000</v>
      </c>
      <c r="N450" s="107">
        <v>0</v>
      </c>
      <c r="O450" s="19">
        <v>0</v>
      </c>
      <c r="P450" s="19">
        <v>70000000</v>
      </c>
      <c r="Q450" s="19">
        <v>454202000</v>
      </c>
      <c r="R450" s="108">
        <v>70000000</v>
      </c>
      <c r="S450" s="20">
        <v>454202000</v>
      </c>
      <c r="T450" s="21">
        <v>0</v>
      </c>
      <c r="U450" s="284">
        <v>0</v>
      </c>
      <c r="V450" s="284">
        <v>0</v>
      </c>
      <c r="W450" s="284">
        <v>0</v>
      </c>
      <c r="X450" s="284">
        <f t="shared" si="438"/>
        <v>0</v>
      </c>
      <c r="Y450" s="284">
        <f t="shared" si="439"/>
        <v>70000000</v>
      </c>
      <c r="Z450" s="284">
        <f t="shared" si="440"/>
        <v>454202000</v>
      </c>
      <c r="AA450" s="17" t="s">
        <v>51</v>
      </c>
      <c r="AB450" s="17" t="s">
        <v>73</v>
      </c>
      <c r="AC450" s="88" t="s">
        <v>57</v>
      </c>
      <c r="AD450" s="22" t="s">
        <v>31</v>
      </c>
      <c r="AE450" s="23"/>
      <c r="AF450" s="24"/>
      <c r="AG450" s="23" t="s">
        <v>45</v>
      </c>
    </row>
    <row r="451" spans="1:43" ht="15" customHeight="1">
      <c r="A451" s="17">
        <v>31</v>
      </c>
      <c r="B451" s="106">
        <v>9</v>
      </c>
      <c r="C451" s="17" t="s">
        <v>54</v>
      </c>
      <c r="D451" s="18" t="s">
        <v>24</v>
      </c>
      <c r="E451" s="17" t="s">
        <v>369</v>
      </c>
      <c r="F451" s="17" t="s">
        <v>397</v>
      </c>
      <c r="G451" s="18" t="s">
        <v>398</v>
      </c>
      <c r="H451" s="18" t="s">
        <v>35</v>
      </c>
      <c r="I451" s="18">
        <v>30126487</v>
      </c>
      <c r="J451" s="124" t="str">
        <f t="shared" si="437"/>
        <v>30126487-DISEÑO</v>
      </c>
      <c r="K451" s="128" t="s">
        <v>412</v>
      </c>
      <c r="L451" s="107">
        <v>60350000</v>
      </c>
      <c r="M451" s="138">
        <v>60350000</v>
      </c>
      <c r="N451" s="107">
        <v>0</v>
      </c>
      <c r="O451" s="138">
        <v>0</v>
      </c>
      <c r="P451" s="138">
        <v>60350000</v>
      </c>
      <c r="Q451" s="19">
        <v>0</v>
      </c>
      <c r="R451" s="108">
        <v>60350000</v>
      </c>
      <c r="S451" s="20">
        <v>0</v>
      </c>
      <c r="T451" s="21">
        <v>0</v>
      </c>
      <c r="U451" s="284">
        <v>0</v>
      </c>
      <c r="V451" s="284">
        <v>0</v>
      </c>
      <c r="W451" s="284">
        <v>0</v>
      </c>
      <c r="X451" s="284">
        <f t="shared" si="438"/>
        <v>0</v>
      </c>
      <c r="Y451" s="284">
        <f t="shared" si="439"/>
        <v>60350000</v>
      </c>
      <c r="Z451" s="284">
        <f t="shared" si="440"/>
        <v>0</v>
      </c>
      <c r="AA451" s="17" t="s">
        <v>51</v>
      </c>
      <c r="AB451" s="17" t="s">
        <v>109</v>
      </c>
      <c r="AC451" s="88" t="s">
        <v>60</v>
      </c>
      <c r="AD451" s="22" t="s">
        <v>31</v>
      </c>
      <c r="AE451" s="23"/>
      <c r="AF451" s="24"/>
      <c r="AG451" s="23"/>
    </row>
    <row r="452" spans="1:43">
      <c r="A452" s="93"/>
      <c r="C452" s="93"/>
      <c r="D452" s="94"/>
      <c r="E452" s="93"/>
      <c r="F452" s="93"/>
      <c r="G452" s="95"/>
      <c r="H452" s="93"/>
      <c r="I452" s="95"/>
      <c r="K452" s="122" t="s">
        <v>66</v>
      </c>
      <c r="L452" s="25">
        <f>SUBTOTAL(9,L446:L451)</f>
        <v>1347918000</v>
      </c>
      <c r="M452" s="123">
        <f>SUBTOTAL(9,M446:M451)</f>
        <v>1347918000</v>
      </c>
      <c r="N452" s="25">
        <v>0</v>
      </c>
      <c r="O452" s="123">
        <f t="shared" ref="O452:P452" si="441">SUBTOTAL(9,O446:O451)</f>
        <v>0</v>
      </c>
      <c r="P452" s="123">
        <f t="shared" si="441"/>
        <v>359848000</v>
      </c>
      <c r="Q452" s="121">
        <v>988070000</v>
      </c>
      <c r="R452" s="25">
        <v>359848000</v>
      </c>
      <c r="S452" s="25">
        <v>988070000</v>
      </c>
      <c r="T452" s="25">
        <v>0</v>
      </c>
      <c r="U452" s="123">
        <f t="shared" ref="U452:W452" si="442">SUBTOTAL(9,U446:U451)</f>
        <v>0</v>
      </c>
      <c r="V452" s="123">
        <f t="shared" si="442"/>
        <v>0</v>
      </c>
      <c r="W452" s="123">
        <f t="shared" si="442"/>
        <v>0</v>
      </c>
      <c r="X452" s="123">
        <f t="shared" ref="X452:Z452" si="443">SUBTOTAL(9,X446:X451)</f>
        <v>0</v>
      </c>
      <c r="Y452" s="123">
        <f t="shared" si="443"/>
        <v>359848000</v>
      </c>
      <c r="Z452" s="123">
        <f t="shared" si="443"/>
        <v>988070000</v>
      </c>
      <c r="AA452" s="99"/>
      <c r="AB452" s="99"/>
      <c r="AC452" s="273"/>
      <c r="AE452" s="23"/>
      <c r="AF452" s="24"/>
      <c r="AG452" s="23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</row>
    <row r="453" spans="1:43" ht="12" customHeight="1">
      <c r="A453" s="93"/>
      <c r="C453" s="93"/>
      <c r="D453" s="94"/>
      <c r="E453" s="93"/>
      <c r="F453" s="93"/>
      <c r="G453" s="95"/>
      <c r="H453" s="93"/>
      <c r="I453" s="95"/>
      <c r="K453" s="278"/>
      <c r="M453" s="93"/>
      <c r="O453" s="93"/>
      <c r="P453" s="93"/>
      <c r="U453" s="134"/>
      <c r="V453" s="134"/>
      <c r="W453" s="134"/>
      <c r="X453" s="134"/>
      <c r="Y453" s="134"/>
      <c r="Z453" s="93"/>
      <c r="AA453" s="93"/>
      <c r="AB453" s="93"/>
      <c r="AC453" s="272"/>
      <c r="AE453" s="23"/>
      <c r="AF453" s="24"/>
      <c r="AG453" s="23"/>
    </row>
    <row r="454" spans="1:43" ht="18">
      <c r="A454" s="93"/>
      <c r="C454" s="93"/>
      <c r="D454" s="94"/>
      <c r="E454" s="93"/>
      <c r="F454" s="93"/>
      <c r="G454" s="95"/>
      <c r="H454" s="93"/>
      <c r="I454" s="95"/>
      <c r="K454" s="277" t="s">
        <v>413</v>
      </c>
      <c r="L454" s="58">
        <f>L452+L443+L439</f>
        <v>4843693463</v>
      </c>
      <c r="M454" s="123">
        <f>M452+M443+M439</f>
        <v>4815632799</v>
      </c>
      <c r="N454" s="58">
        <v>3271279818</v>
      </c>
      <c r="O454" s="123">
        <f t="shared" ref="O454:P454" si="444">O452+O443+O439</f>
        <v>2901486531</v>
      </c>
      <c r="P454" s="123">
        <f t="shared" si="444"/>
        <v>802827941</v>
      </c>
      <c r="Q454" s="123">
        <v>1078070000</v>
      </c>
      <c r="R454" s="58">
        <v>494343645</v>
      </c>
      <c r="S454" s="58">
        <v>1078070000</v>
      </c>
      <c r="T454" s="58">
        <v>0</v>
      </c>
      <c r="U454" s="123">
        <f t="shared" ref="U454:W454" si="445">U452+U443+U439</f>
        <v>0</v>
      </c>
      <c r="V454" s="123">
        <f t="shared" si="445"/>
        <v>0</v>
      </c>
      <c r="W454" s="123">
        <f t="shared" si="445"/>
        <v>0</v>
      </c>
      <c r="X454" s="123">
        <f t="shared" ref="X454:Z454" si="446">X452+X443+X439</f>
        <v>0</v>
      </c>
      <c r="Y454" s="123">
        <f t="shared" si="446"/>
        <v>802827941</v>
      </c>
      <c r="Z454" s="123">
        <f t="shared" si="446"/>
        <v>1111318327</v>
      </c>
      <c r="AA454" s="99"/>
      <c r="AB454" s="99"/>
      <c r="AC454" s="273"/>
      <c r="AE454" s="23"/>
      <c r="AF454" s="24"/>
      <c r="AG454" s="23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</row>
    <row r="455" spans="1:43" s="93" customFormat="1" ht="12" customHeight="1">
      <c r="D455" s="94"/>
      <c r="G455" s="95"/>
      <c r="I455" s="95"/>
      <c r="K455" s="96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C455" s="272"/>
      <c r="AE455" s="85"/>
      <c r="AF455" s="81"/>
      <c r="AG455" s="85"/>
    </row>
    <row r="456" spans="1:43" ht="18" customHeight="1">
      <c r="A456" s="73"/>
      <c r="B456" s="75"/>
      <c r="C456" s="73"/>
      <c r="D456" s="73"/>
      <c r="E456" s="73"/>
      <c r="F456" s="73"/>
      <c r="G456" s="130"/>
      <c r="H456" s="73"/>
      <c r="I456" s="310"/>
      <c r="J456" s="75"/>
      <c r="K456" s="276" t="s">
        <v>414</v>
      </c>
      <c r="L456" s="13"/>
      <c r="M456" s="73"/>
      <c r="N456" s="13"/>
      <c r="O456" s="73"/>
      <c r="P456" s="73"/>
      <c r="Q456" s="74"/>
      <c r="R456" s="13"/>
      <c r="S456" s="13"/>
      <c r="T456" s="13"/>
      <c r="U456" s="285"/>
      <c r="V456" s="285"/>
      <c r="W456" s="285"/>
      <c r="X456" s="285"/>
      <c r="Y456" s="285"/>
      <c r="Z456" s="130"/>
      <c r="AA456" s="130"/>
      <c r="AB456" s="73"/>
      <c r="AC456" s="73"/>
      <c r="AE456" s="23"/>
      <c r="AF456" s="24"/>
      <c r="AG456" s="23"/>
    </row>
    <row r="457" spans="1:43">
      <c r="A457" s="93"/>
      <c r="C457" s="93"/>
      <c r="D457" s="94"/>
      <c r="E457" s="93"/>
      <c r="F457" s="93"/>
      <c r="G457" s="95"/>
      <c r="H457" s="93"/>
      <c r="I457" s="95"/>
      <c r="K457" s="16" t="s">
        <v>22</v>
      </c>
      <c r="M457" s="93"/>
      <c r="O457" s="93"/>
      <c r="P457" s="93"/>
      <c r="U457" s="134"/>
      <c r="V457" s="134"/>
      <c r="W457" s="134"/>
      <c r="X457" s="134"/>
      <c r="Y457" s="134"/>
      <c r="Z457" s="93"/>
      <c r="AA457" s="93"/>
      <c r="AB457" s="93"/>
      <c r="AC457" s="272"/>
      <c r="AE457" s="23"/>
      <c r="AF457" s="24"/>
      <c r="AG457" s="23"/>
    </row>
    <row r="458" spans="1:43" ht="15" customHeight="1">
      <c r="A458" s="17">
        <v>31</v>
      </c>
      <c r="B458" s="106"/>
      <c r="C458" s="17" t="s">
        <v>23</v>
      </c>
      <c r="D458" s="18" t="s">
        <v>69</v>
      </c>
      <c r="E458" s="17" t="s">
        <v>369</v>
      </c>
      <c r="F458" s="17" t="s">
        <v>415</v>
      </c>
      <c r="G458" s="18" t="s">
        <v>416</v>
      </c>
      <c r="H458" s="18" t="s">
        <v>27</v>
      </c>
      <c r="I458" s="18">
        <v>30115770</v>
      </c>
      <c r="J458" s="124" t="str">
        <f t="shared" ref="J458:J460" si="447">CONCATENATE(I458,"-",H458)</f>
        <v>30115770-EJECUCION</v>
      </c>
      <c r="K458" s="18" t="s">
        <v>417</v>
      </c>
      <c r="L458" s="107">
        <v>1117040819</v>
      </c>
      <c r="M458" s="19">
        <v>1074103002</v>
      </c>
      <c r="N458" s="107">
        <v>902930711</v>
      </c>
      <c r="O458" s="19">
        <v>821570168</v>
      </c>
      <c r="P458" s="19">
        <v>252532834</v>
      </c>
      <c r="Q458" s="19">
        <v>0</v>
      </c>
      <c r="R458" s="108">
        <v>214110108</v>
      </c>
      <c r="S458" s="20">
        <v>0</v>
      </c>
      <c r="T458" s="21"/>
      <c r="U458" s="284">
        <v>0</v>
      </c>
      <c r="V458" s="284">
        <v>29121323</v>
      </c>
      <c r="W458" s="284">
        <v>0</v>
      </c>
      <c r="X458" s="284">
        <f t="shared" ref="X458:X460" si="448">U458+V458+W458</f>
        <v>29121323</v>
      </c>
      <c r="Y458" s="284">
        <f t="shared" ref="Y458:Y460" si="449">P458-X458</f>
        <v>223411511</v>
      </c>
      <c r="Z458" s="284">
        <f t="shared" ref="Z458:Z460" si="450">M458-(O458+P458)</f>
        <v>0</v>
      </c>
      <c r="AA458" s="17" t="s">
        <v>776</v>
      </c>
      <c r="AB458" s="17" t="s">
        <v>702</v>
      </c>
      <c r="AC458" s="88" t="s">
        <v>30</v>
      </c>
      <c r="AD458" s="22"/>
      <c r="AE458" s="23"/>
      <c r="AF458" s="24"/>
      <c r="AG458" s="23"/>
    </row>
    <row r="459" spans="1:43" ht="15" customHeight="1">
      <c r="A459" s="17">
        <v>31</v>
      </c>
      <c r="B459" s="106">
        <v>2</v>
      </c>
      <c r="C459" s="17" t="s">
        <v>23</v>
      </c>
      <c r="D459" s="18" t="s">
        <v>706</v>
      </c>
      <c r="E459" s="17" t="s">
        <v>369</v>
      </c>
      <c r="F459" s="17" t="s">
        <v>415</v>
      </c>
      <c r="G459" s="18" t="s">
        <v>416</v>
      </c>
      <c r="H459" s="18" t="s">
        <v>35</v>
      </c>
      <c r="I459" s="18">
        <v>30095333</v>
      </c>
      <c r="J459" s="124" t="str">
        <f t="shared" si="447"/>
        <v>30095333-DISEÑO</v>
      </c>
      <c r="K459" s="18" t="s">
        <v>419</v>
      </c>
      <c r="L459" s="107">
        <v>180000000</v>
      </c>
      <c r="M459" s="19">
        <v>34472000</v>
      </c>
      <c r="N459" s="107">
        <v>0</v>
      </c>
      <c r="O459" s="19">
        <v>19560000</v>
      </c>
      <c r="P459" s="19">
        <v>14912000</v>
      </c>
      <c r="Q459" s="19">
        <v>0</v>
      </c>
      <c r="R459" s="108">
        <v>180000000</v>
      </c>
      <c r="S459" s="20">
        <v>0</v>
      </c>
      <c r="T459" s="21">
        <v>0</v>
      </c>
      <c r="U459" s="284">
        <v>0</v>
      </c>
      <c r="V459" s="284">
        <v>0</v>
      </c>
      <c r="W459" s="284">
        <v>0</v>
      </c>
      <c r="X459" s="284">
        <f t="shared" si="448"/>
        <v>0</v>
      </c>
      <c r="Y459" s="284">
        <f t="shared" si="449"/>
        <v>14912000</v>
      </c>
      <c r="Z459" s="284">
        <f t="shared" si="450"/>
        <v>0</v>
      </c>
      <c r="AA459" s="17" t="s">
        <v>29</v>
      </c>
      <c r="AB459" s="17" t="s">
        <v>702</v>
      </c>
      <c r="AC459" s="88" t="s">
        <v>30</v>
      </c>
      <c r="AD459" s="22" t="s">
        <v>31</v>
      </c>
      <c r="AE459" s="23"/>
      <c r="AF459" s="24"/>
      <c r="AG459" s="23" t="s">
        <v>45</v>
      </c>
    </row>
    <row r="460" spans="1:43" ht="15" customHeight="1">
      <c r="A460" s="17">
        <v>31</v>
      </c>
      <c r="B460" s="106">
        <v>1</v>
      </c>
      <c r="C460" s="17" t="s">
        <v>23</v>
      </c>
      <c r="D460" s="18" t="s">
        <v>24</v>
      </c>
      <c r="E460" s="17" t="s">
        <v>369</v>
      </c>
      <c r="F460" s="17" t="s">
        <v>415</v>
      </c>
      <c r="G460" s="18" t="s">
        <v>416</v>
      </c>
      <c r="H460" s="18" t="s">
        <v>27</v>
      </c>
      <c r="I460" s="18">
        <v>30093309</v>
      </c>
      <c r="J460" s="124" t="str">
        <f t="shared" si="447"/>
        <v>30093309-EJECUCION</v>
      </c>
      <c r="K460" s="128" t="s">
        <v>418</v>
      </c>
      <c r="L460" s="107">
        <v>6453211162</v>
      </c>
      <c r="M460" s="138">
        <v>6264393669</v>
      </c>
      <c r="N460" s="107">
        <v>4832536750</v>
      </c>
      <c r="O460" s="138">
        <v>3416832892</v>
      </c>
      <c r="P460" s="138">
        <v>1873815021</v>
      </c>
      <c r="Q460" s="19">
        <v>964158591</v>
      </c>
      <c r="R460" s="108">
        <v>1620674412</v>
      </c>
      <c r="S460" s="20">
        <v>0</v>
      </c>
      <c r="T460" s="21">
        <v>0</v>
      </c>
      <c r="U460" s="284">
        <v>1271768414</v>
      </c>
      <c r="V460" s="284">
        <v>1629298</v>
      </c>
      <c r="W460" s="284">
        <v>600417309</v>
      </c>
      <c r="X460" s="284">
        <f t="shared" si="448"/>
        <v>1873815021</v>
      </c>
      <c r="Y460" s="284">
        <f t="shared" si="449"/>
        <v>0</v>
      </c>
      <c r="Z460" s="284">
        <f t="shared" si="450"/>
        <v>973745756</v>
      </c>
      <c r="AA460" s="17" t="s">
        <v>29</v>
      </c>
      <c r="AB460" s="17" t="s">
        <v>109</v>
      </c>
      <c r="AC460" s="88" t="s">
        <v>30</v>
      </c>
      <c r="AD460" s="22" t="s">
        <v>31</v>
      </c>
      <c r="AE460" s="23" t="s">
        <v>30</v>
      </c>
      <c r="AF460" s="24" t="s">
        <v>191</v>
      </c>
      <c r="AG460" s="23" t="s">
        <v>45</v>
      </c>
    </row>
    <row r="461" spans="1:43">
      <c r="A461" s="93"/>
      <c r="C461" s="93"/>
      <c r="D461" s="94"/>
      <c r="E461" s="93"/>
      <c r="F461" s="93"/>
      <c r="G461" s="95"/>
      <c r="H461" s="93"/>
      <c r="I461" s="95"/>
      <c r="K461" s="122" t="s">
        <v>47</v>
      </c>
      <c r="L461" s="25">
        <f>SUBTOTAL(9,L458:L460)</f>
        <v>7750251981</v>
      </c>
      <c r="M461" s="123">
        <f>SUBTOTAL(9,M458:M460)</f>
        <v>7372968671</v>
      </c>
      <c r="N461" s="25">
        <f t="shared" ref="N461:P461" si="451">SUBTOTAL(9,N458:N460)</f>
        <v>5735467461</v>
      </c>
      <c r="O461" s="123">
        <f t="shared" si="451"/>
        <v>4257963060</v>
      </c>
      <c r="P461" s="123">
        <f t="shared" si="451"/>
        <v>2141259855</v>
      </c>
      <c r="Q461" s="121">
        <v>964158591</v>
      </c>
      <c r="R461" s="25">
        <v>2014784520</v>
      </c>
      <c r="S461" s="25">
        <v>0</v>
      </c>
      <c r="T461" s="25">
        <v>0</v>
      </c>
      <c r="U461" s="123">
        <f t="shared" ref="U461:W461" si="452">SUBTOTAL(9,U458:U460)</f>
        <v>1271768414</v>
      </c>
      <c r="V461" s="123">
        <f t="shared" si="452"/>
        <v>30750621</v>
      </c>
      <c r="W461" s="123">
        <f t="shared" si="452"/>
        <v>600417309</v>
      </c>
      <c r="X461" s="123">
        <f t="shared" ref="X461:Z461" si="453">SUBTOTAL(9,X458:X460)</f>
        <v>1902936344</v>
      </c>
      <c r="Y461" s="123">
        <f t="shared" si="453"/>
        <v>238323511</v>
      </c>
      <c r="Z461" s="123">
        <f t="shared" si="453"/>
        <v>973745756</v>
      </c>
      <c r="AA461" s="99"/>
      <c r="AB461" s="99"/>
      <c r="AC461" s="273"/>
      <c r="AE461" s="23"/>
      <c r="AF461" s="24"/>
      <c r="AG461" s="23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</row>
    <row r="462" spans="1:43" ht="12" customHeight="1">
      <c r="A462" s="93"/>
      <c r="B462" s="32"/>
      <c r="C462" s="93"/>
      <c r="D462" s="94"/>
      <c r="E462" s="93"/>
      <c r="F462" s="93"/>
      <c r="G462" s="95"/>
      <c r="H462" s="93"/>
      <c r="I462" s="95"/>
      <c r="J462" s="32"/>
      <c r="K462" s="96"/>
      <c r="L462" s="51"/>
      <c r="M462" s="84"/>
      <c r="N462" s="51"/>
      <c r="O462" s="84"/>
      <c r="P462" s="84"/>
      <c r="Q462" s="51"/>
      <c r="R462" s="51"/>
      <c r="S462" s="51"/>
      <c r="T462" s="51"/>
      <c r="U462" s="84"/>
      <c r="V462" s="84"/>
      <c r="W462" s="84"/>
      <c r="X462" s="84"/>
      <c r="Y462" s="84"/>
      <c r="Z462" s="84"/>
      <c r="AA462" s="93"/>
      <c r="AB462" s="93"/>
      <c r="AC462" s="272"/>
      <c r="AD462" s="32"/>
      <c r="AE462" s="23"/>
      <c r="AF462" s="24"/>
      <c r="AG462" s="23"/>
    </row>
    <row r="463" spans="1:43">
      <c r="A463" s="93"/>
      <c r="C463" s="93"/>
      <c r="D463" s="94"/>
      <c r="E463" s="93"/>
      <c r="F463" s="93"/>
      <c r="G463" s="95"/>
      <c r="H463" s="93"/>
      <c r="I463" s="95"/>
      <c r="K463" s="16" t="s">
        <v>53</v>
      </c>
      <c r="M463" s="93"/>
      <c r="O463" s="93"/>
      <c r="P463" s="93"/>
      <c r="U463" s="134"/>
      <c r="V463" s="134"/>
      <c r="W463" s="134"/>
      <c r="X463" s="134"/>
      <c r="Y463" s="134"/>
      <c r="Z463" s="93"/>
      <c r="AA463" s="93"/>
      <c r="AB463" s="93"/>
      <c r="AC463" s="272"/>
      <c r="AE463" s="23"/>
      <c r="AF463" s="24"/>
      <c r="AG463" s="23"/>
    </row>
    <row r="464" spans="1:43" ht="15" customHeight="1">
      <c r="A464" s="17">
        <v>31</v>
      </c>
      <c r="B464" s="106">
        <v>3</v>
      </c>
      <c r="C464" s="17" t="s">
        <v>54</v>
      </c>
      <c r="D464" s="18" t="s">
        <v>33</v>
      </c>
      <c r="E464" s="17" t="s">
        <v>369</v>
      </c>
      <c r="F464" s="17" t="s">
        <v>415</v>
      </c>
      <c r="G464" s="18" t="s">
        <v>416</v>
      </c>
      <c r="H464" s="18" t="s">
        <v>27</v>
      </c>
      <c r="I464" s="18">
        <v>30135738</v>
      </c>
      <c r="J464" s="124" t="str">
        <f t="shared" ref="J464:J465" si="454">CONCATENATE(I464,"-",H464)</f>
        <v>30135738-EJECUCION</v>
      </c>
      <c r="K464" s="18" t="s">
        <v>420</v>
      </c>
      <c r="L464" s="107">
        <v>400000000</v>
      </c>
      <c r="M464" s="19">
        <v>400000000</v>
      </c>
      <c r="N464" s="107">
        <v>0</v>
      </c>
      <c r="O464" s="19">
        <v>0</v>
      </c>
      <c r="P464" s="19">
        <v>50000000</v>
      </c>
      <c r="Q464" s="19">
        <v>350000000</v>
      </c>
      <c r="R464" s="108">
        <v>50000000</v>
      </c>
      <c r="S464" s="20">
        <v>350000000</v>
      </c>
      <c r="T464" s="21">
        <v>0</v>
      </c>
      <c r="U464" s="284">
        <v>0</v>
      </c>
      <c r="V464" s="284">
        <v>0</v>
      </c>
      <c r="W464" s="284">
        <v>0</v>
      </c>
      <c r="X464" s="284">
        <f t="shared" ref="X464:X465" si="455">U464+V464+W464</f>
        <v>0</v>
      </c>
      <c r="Y464" s="284">
        <f t="shared" ref="Y464:Y465" si="456">P464-X464</f>
        <v>50000000</v>
      </c>
      <c r="Z464" s="284">
        <f t="shared" ref="Z464:Z465" si="457">M464-(O464+P464)</f>
        <v>350000000</v>
      </c>
      <c r="AA464" s="17" t="s">
        <v>51</v>
      </c>
      <c r="AB464" s="17" t="s">
        <v>702</v>
      </c>
      <c r="AC464" s="88" t="s">
        <v>57</v>
      </c>
      <c r="AD464" s="22" t="s">
        <v>31</v>
      </c>
      <c r="AE464" s="23"/>
      <c r="AF464" s="24"/>
      <c r="AG464" s="23"/>
    </row>
    <row r="465" spans="1:43" ht="15" customHeight="1">
      <c r="A465" s="17">
        <v>31</v>
      </c>
      <c r="B465" s="106">
        <v>4</v>
      </c>
      <c r="C465" s="17" t="s">
        <v>54</v>
      </c>
      <c r="D465" s="18" t="s">
        <v>33</v>
      </c>
      <c r="E465" s="17" t="s">
        <v>369</v>
      </c>
      <c r="F465" s="17" t="s">
        <v>415</v>
      </c>
      <c r="G465" s="18" t="s">
        <v>416</v>
      </c>
      <c r="H465" s="18" t="s">
        <v>27</v>
      </c>
      <c r="I465" s="18">
        <v>30135739</v>
      </c>
      <c r="J465" s="124" t="str">
        <f t="shared" si="454"/>
        <v>30135739-EJECUCION</v>
      </c>
      <c r="K465" s="128" t="s">
        <v>421</v>
      </c>
      <c r="L465" s="107">
        <v>400000000</v>
      </c>
      <c r="M465" s="138">
        <v>400000000</v>
      </c>
      <c r="N465" s="107">
        <v>0</v>
      </c>
      <c r="O465" s="138">
        <v>0</v>
      </c>
      <c r="P465" s="138">
        <v>100000000</v>
      </c>
      <c r="Q465" s="19">
        <v>300000000</v>
      </c>
      <c r="R465" s="108">
        <v>100000000</v>
      </c>
      <c r="S465" s="20">
        <v>300000000</v>
      </c>
      <c r="T465" s="21">
        <v>0</v>
      </c>
      <c r="U465" s="284">
        <v>0</v>
      </c>
      <c r="V465" s="284">
        <v>0</v>
      </c>
      <c r="W465" s="284">
        <v>0</v>
      </c>
      <c r="X465" s="284">
        <f t="shared" si="455"/>
        <v>0</v>
      </c>
      <c r="Y465" s="284">
        <f t="shared" si="456"/>
        <v>100000000</v>
      </c>
      <c r="Z465" s="284">
        <f t="shared" si="457"/>
        <v>300000000</v>
      </c>
      <c r="AA465" s="17" t="s">
        <v>51</v>
      </c>
      <c r="AB465" s="17" t="s">
        <v>702</v>
      </c>
      <c r="AC465" s="88" t="s">
        <v>57</v>
      </c>
      <c r="AD465" s="22" t="s">
        <v>31</v>
      </c>
      <c r="AE465" s="23"/>
      <c r="AF465" s="24"/>
      <c r="AG465" s="23"/>
    </row>
    <row r="466" spans="1:43">
      <c r="A466" s="93"/>
      <c r="C466" s="93"/>
      <c r="D466" s="94"/>
      <c r="E466" s="93"/>
      <c r="F466" s="93"/>
      <c r="G466" s="95"/>
      <c r="H466" s="93"/>
      <c r="I466" s="95"/>
      <c r="K466" s="122" t="s">
        <v>66</v>
      </c>
      <c r="L466" s="25">
        <f>SUBTOTAL(9,L459:L465)</f>
        <v>7433211162</v>
      </c>
      <c r="M466" s="123">
        <f>SUBTOTAL(9,M464:M465)</f>
        <v>800000000</v>
      </c>
      <c r="N466" s="25">
        <f t="shared" ref="N466:P466" si="458">SUBTOTAL(9,N464:N465)</f>
        <v>0</v>
      </c>
      <c r="O466" s="123">
        <f t="shared" si="458"/>
        <v>0</v>
      </c>
      <c r="P466" s="123">
        <f t="shared" si="458"/>
        <v>150000000</v>
      </c>
      <c r="Q466" s="121">
        <v>650000000</v>
      </c>
      <c r="R466" s="25">
        <v>150000000</v>
      </c>
      <c r="S466" s="25">
        <v>650000000</v>
      </c>
      <c r="T466" s="25">
        <v>0</v>
      </c>
      <c r="U466" s="123">
        <f t="shared" ref="U466:W466" si="459">SUBTOTAL(9,U464:U465)</f>
        <v>0</v>
      </c>
      <c r="V466" s="123">
        <f t="shared" si="459"/>
        <v>0</v>
      </c>
      <c r="W466" s="123">
        <f t="shared" si="459"/>
        <v>0</v>
      </c>
      <c r="X466" s="123">
        <f t="shared" ref="X466:Z466" si="460">SUBTOTAL(9,X464:X465)</f>
        <v>0</v>
      </c>
      <c r="Y466" s="123">
        <f t="shared" si="460"/>
        <v>150000000</v>
      </c>
      <c r="Z466" s="123">
        <f t="shared" si="460"/>
        <v>650000000</v>
      </c>
      <c r="AA466" s="99"/>
      <c r="AB466" s="99"/>
      <c r="AC466" s="273"/>
      <c r="AE466" s="23"/>
      <c r="AF466" s="24"/>
      <c r="AG466" s="23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</row>
    <row r="467" spans="1:43" ht="12" customHeight="1">
      <c r="A467" s="93"/>
      <c r="C467" s="93"/>
      <c r="D467" s="94"/>
      <c r="E467" s="93"/>
      <c r="F467" s="93"/>
      <c r="G467" s="95"/>
      <c r="H467" s="93"/>
      <c r="I467" s="95"/>
      <c r="K467" s="278"/>
      <c r="M467" s="93"/>
      <c r="O467" s="93"/>
      <c r="P467" s="93"/>
      <c r="U467" s="134"/>
      <c r="V467" s="134"/>
      <c r="W467" s="134"/>
      <c r="X467" s="134"/>
      <c r="Y467" s="134"/>
      <c r="Z467" s="93"/>
      <c r="AA467" s="93"/>
      <c r="AB467" s="93"/>
      <c r="AC467" s="272"/>
      <c r="AE467" s="23"/>
      <c r="AF467" s="24"/>
      <c r="AG467" s="23"/>
    </row>
    <row r="468" spans="1:43" ht="36">
      <c r="A468" s="93"/>
      <c r="C468" s="93"/>
      <c r="D468" s="94"/>
      <c r="E468" s="93"/>
      <c r="F468" s="93"/>
      <c r="G468" s="95"/>
      <c r="H468" s="93"/>
      <c r="I468" s="95"/>
      <c r="K468" s="277" t="s">
        <v>422</v>
      </c>
      <c r="L468" s="58">
        <f>L466+L461</f>
        <v>15183463143</v>
      </c>
      <c r="M468" s="123">
        <f>M466+M461</f>
        <v>8172968671</v>
      </c>
      <c r="N468" s="58">
        <v>5735467461</v>
      </c>
      <c r="O468" s="123">
        <f t="shared" ref="O468:P468" si="461">O466+O461</f>
        <v>4257963060</v>
      </c>
      <c r="P468" s="123">
        <f t="shared" si="461"/>
        <v>2291259855</v>
      </c>
      <c r="Q468" s="123">
        <v>1614158591</v>
      </c>
      <c r="R468" s="58">
        <v>2164784520</v>
      </c>
      <c r="S468" s="58">
        <v>650000000</v>
      </c>
      <c r="T468" s="58">
        <v>0</v>
      </c>
      <c r="U468" s="123">
        <f t="shared" ref="U468:W468" si="462">U466+U461</f>
        <v>1271768414</v>
      </c>
      <c r="V468" s="123">
        <f t="shared" si="462"/>
        <v>30750621</v>
      </c>
      <c r="W468" s="123">
        <f t="shared" si="462"/>
        <v>600417309</v>
      </c>
      <c r="X468" s="123">
        <f t="shared" ref="X468:Z468" si="463">X466+X461</f>
        <v>1902936344</v>
      </c>
      <c r="Y468" s="123">
        <f t="shared" si="463"/>
        <v>388323511</v>
      </c>
      <c r="Z468" s="123">
        <f t="shared" si="463"/>
        <v>1623745756</v>
      </c>
      <c r="AA468" s="99"/>
      <c r="AB468" s="99"/>
      <c r="AC468" s="273"/>
      <c r="AE468" s="23"/>
      <c r="AF468" s="24"/>
      <c r="AG468" s="23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</row>
    <row r="469" spans="1:43" s="93" customFormat="1" ht="12" customHeight="1">
      <c r="D469" s="94"/>
      <c r="G469" s="95"/>
      <c r="I469" s="95"/>
      <c r="K469" s="96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C469" s="272"/>
      <c r="AE469" s="85"/>
      <c r="AF469" s="81"/>
      <c r="AG469" s="85"/>
    </row>
    <row r="470" spans="1:43" ht="18" customHeight="1">
      <c r="A470" s="73"/>
      <c r="B470" s="75"/>
      <c r="C470" s="73"/>
      <c r="D470" s="73"/>
      <c r="E470" s="73"/>
      <c r="F470" s="73"/>
      <c r="G470" s="130"/>
      <c r="H470" s="73"/>
      <c r="I470" s="310"/>
      <c r="J470" s="75"/>
      <c r="K470" s="276" t="s">
        <v>423</v>
      </c>
      <c r="L470" s="13"/>
      <c r="M470" s="73"/>
      <c r="N470" s="13"/>
      <c r="O470" s="73"/>
      <c r="P470" s="73"/>
      <c r="Q470" s="74"/>
      <c r="R470" s="13"/>
      <c r="S470" s="13"/>
      <c r="T470" s="13"/>
      <c r="U470" s="285"/>
      <c r="V470" s="285"/>
      <c r="W470" s="285"/>
      <c r="X470" s="285"/>
      <c r="Y470" s="285"/>
      <c r="Z470" s="130"/>
      <c r="AA470" s="130"/>
      <c r="AB470" s="73"/>
      <c r="AC470" s="73"/>
      <c r="AE470" s="23"/>
      <c r="AF470" s="24"/>
      <c r="AG470" s="23"/>
    </row>
    <row r="471" spans="1:43">
      <c r="A471" s="93"/>
      <c r="C471" s="93"/>
      <c r="D471" s="94"/>
      <c r="E471" s="93"/>
      <c r="F471" s="93"/>
      <c r="G471" s="95"/>
      <c r="H471" s="93"/>
      <c r="I471" s="95"/>
      <c r="K471" s="16" t="s">
        <v>22</v>
      </c>
      <c r="M471" s="93"/>
      <c r="O471" s="93"/>
      <c r="P471" s="93"/>
      <c r="U471" s="134"/>
      <c r="V471" s="134"/>
      <c r="W471" s="134"/>
      <c r="X471" s="134"/>
      <c r="Y471" s="134"/>
      <c r="Z471" s="93"/>
      <c r="AA471" s="93"/>
      <c r="AB471" s="93"/>
      <c r="AC471" s="272"/>
      <c r="AE471" s="23"/>
      <c r="AF471" s="24"/>
      <c r="AG471" s="23"/>
    </row>
    <row r="472" spans="1:43" ht="15" customHeight="1">
      <c r="A472" s="17">
        <v>31</v>
      </c>
      <c r="B472" s="106">
        <v>1</v>
      </c>
      <c r="C472" s="17" t="s">
        <v>23</v>
      </c>
      <c r="D472" s="18" t="s">
        <v>706</v>
      </c>
      <c r="E472" s="17" t="s">
        <v>369</v>
      </c>
      <c r="F472" s="17" t="s">
        <v>424</v>
      </c>
      <c r="G472" s="18" t="s">
        <v>425</v>
      </c>
      <c r="H472" s="18" t="s">
        <v>27</v>
      </c>
      <c r="I472" s="18">
        <v>30094005</v>
      </c>
      <c r="J472" s="124" t="str">
        <f t="shared" ref="J472:J473" si="464">CONCATENATE(I472,"-",H472)</f>
        <v>30094005-EJECUCION</v>
      </c>
      <c r="K472" s="18" t="s">
        <v>427</v>
      </c>
      <c r="L472" s="107">
        <v>740753466</v>
      </c>
      <c r="M472" s="19">
        <v>739204818</v>
      </c>
      <c r="N472" s="107">
        <v>724288466</v>
      </c>
      <c r="O472" s="19">
        <v>683623581</v>
      </c>
      <c r="P472" s="19">
        <f>55581237-7234000</f>
        <v>48347237</v>
      </c>
      <c r="Q472" s="19">
        <v>0</v>
      </c>
      <c r="R472" s="108">
        <v>16465000</v>
      </c>
      <c r="S472" s="20">
        <v>0</v>
      </c>
      <c r="T472" s="21">
        <v>0</v>
      </c>
      <c r="U472" s="284">
        <v>0</v>
      </c>
      <c r="V472" s="284">
        <v>0</v>
      </c>
      <c r="W472" s="284">
        <v>0</v>
      </c>
      <c r="X472" s="284">
        <f t="shared" ref="X472:X473" si="465">U472+V472+W472</f>
        <v>0</v>
      </c>
      <c r="Y472" s="284">
        <f t="shared" ref="Y472:Y473" si="466">P472-X472</f>
        <v>48347237</v>
      </c>
      <c r="Z472" s="284">
        <f t="shared" ref="Z472:Z473" si="467">M472-(O472+P472)</f>
        <v>7234000</v>
      </c>
      <c r="AA472" s="17" t="s">
        <v>29</v>
      </c>
      <c r="AB472" s="17" t="s">
        <v>702</v>
      </c>
      <c r="AC472" s="88" t="s">
        <v>30</v>
      </c>
      <c r="AD472" s="22" t="s">
        <v>45</v>
      </c>
      <c r="AE472" s="23" t="s">
        <v>30</v>
      </c>
      <c r="AF472" s="24" t="s">
        <v>193</v>
      </c>
      <c r="AG472" s="23" t="s">
        <v>45</v>
      </c>
    </row>
    <row r="473" spans="1:43" ht="15" customHeight="1">
      <c r="A473" s="17">
        <v>31</v>
      </c>
      <c r="B473" s="106">
        <v>2</v>
      </c>
      <c r="C473" s="17" t="s">
        <v>23</v>
      </c>
      <c r="D473" s="18" t="s">
        <v>33</v>
      </c>
      <c r="E473" s="17" t="s">
        <v>369</v>
      </c>
      <c r="F473" s="17" t="s">
        <v>424</v>
      </c>
      <c r="G473" s="18" t="s">
        <v>425</v>
      </c>
      <c r="H473" s="18" t="s">
        <v>27</v>
      </c>
      <c r="I473" s="18">
        <v>30134020</v>
      </c>
      <c r="J473" s="124" t="str">
        <f t="shared" si="464"/>
        <v>30134020-EJECUCION</v>
      </c>
      <c r="K473" s="128" t="s">
        <v>428</v>
      </c>
      <c r="L473" s="107">
        <v>383583000</v>
      </c>
      <c r="M473" s="138">
        <v>291507565</v>
      </c>
      <c r="N473" s="107">
        <v>145817000</v>
      </c>
      <c r="O473" s="138">
        <v>106507565</v>
      </c>
      <c r="P473" s="138">
        <v>185000000</v>
      </c>
      <c r="Q473" s="19">
        <v>122585626</v>
      </c>
      <c r="R473" s="108">
        <v>177766000</v>
      </c>
      <c r="S473" s="20">
        <v>60000000</v>
      </c>
      <c r="T473" s="21">
        <v>0</v>
      </c>
      <c r="U473" s="284">
        <v>70974233</v>
      </c>
      <c r="V473" s="284">
        <v>0</v>
      </c>
      <c r="W473" s="284">
        <v>100028653</v>
      </c>
      <c r="X473" s="284">
        <f t="shared" si="465"/>
        <v>171002886</v>
      </c>
      <c r="Y473" s="284">
        <f t="shared" si="466"/>
        <v>13997114</v>
      </c>
      <c r="Z473" s="284">
        <f t="shared" si="467"/>
        <v>0</v>
      </c>
      <c r="AA473" s="17" t="s">
        <v>776</v>
      </c>
      <c r="AB473" s="17" t="s">
        <v>702</v>
      </c>
      <c r="AC473" s="88" t="s">
        <v>30</v>
      </c>
      <c r="AD473" s="22" t="s">
        <v>31</v>
      </c>
      <c r="AE473" s="23" t="s">
        <v>30</v>
      </c>
      <c r="AF473" s="24" t="s">
        <v>209</v>
      </c>
      <c r="AG473" s="23" t="s">
        <v>45</v>
      </c>
    </row>
    <row r="474" spans="1:43">
      <c r="A474" s="93" t="s">
        <v>429</v>
      </c>
      <c r="C474" s="93"/>
      <c r="D474" s="94"/>
      <c r="E474" s="93"/>
      <c r="F474" s="93"/>
      <c r="G474" s="95"/>
      <c r="H474" s="93"/>
      <c r="I474" s="95"/>
      <c r="K474" s="122" t="s">
        <v>47</v>
      </c>
      <c r="L474" s="25">
        <f>SUBTOTAL(9,L472:L473)</f>
        <v>1124336466</v>
      </c>
      <c r="M474" s="123">
        <f>SUBTOTAL(9,M472:M473)</f>
        <v>1030712383</v>
      </c>
      <c r="N474" s="25">
        <f t="shared" ref="N474:P474" si="468">SUBTOTAL(9,N472:N473)</f>
        <v>870105466</v>
      </c>
      <c r="O474" s="123">
        <f t="shared" si="468"/>
        <v>790131146</v>
      </c>
      <c r="P474" s="123">
        <f t="shared" si="468"/>
        <v>233347237</v>
      </c>
      <c r="Q474" s="121">
        <v>122585626</v>
      </c>
      <c r="R474" s="25">
        <v>194231000</v>
      </c>
      <c r="S474" s="25">
        <v>60000000</v>
      </c>
      <c r="T474" s="25">
        <v>0</v>
      </c>
      <c r="U474" s="123">
        <f t="shared" ref="U474:W474" si="469">SUBTOTAL(9,U472:U473)</f>
        <v>70974233</v>
      </c>
      <c r="V474" s="123">
        <f t="shared" si="469"/>
        <v>0</v>
      </c>
      <c r="W474" s="123">
        <f t="shared" si="469"/>
        <v>100028653</v>
      </c>
      <c r="X474" s="123">
        <f t="shared" ref="X474:Z474" si="470">SUBTOTAL(9,X472:X473)</f>
        <v>171002886</v>
      </c>
      <c r="Y474" s="123">
        <f t="shared" si="470"/>
        <v>62344351</v>
      </c>
      <c r="Z474" s="123">
        <f t="shared" si="470"/>
        <v>7234000</v>
      </c>
      <c r="AA474" s="99"/>
      <c r="AB474" s="99"/>
      <c r="AC474" s="273"/>
      <c r="AE474" s="23"/>
      <c r="AF474" s="24"/>
      <c r="AG474" s="23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</row>
    <row r="475" spans="1:43" ht="12" customHeight="1">
      <c r="A475" s="93"/>
      <c r="C475" s="93"/>
      <c r="D475" s="94"/>
      <c r="E475" s="93"/>
      <c r="F475" s="93"/>
      <c r="G475" s="95"/>
      <c r="H475" s="93"/>
      <c r="I475" s="95"/>
      <c r="K475" s="278"/>
      <c r="M475" s="93"/>
      <c r="O475" s="93"/>
      <c r="P475" s="93"/>
      <c r="U475" s="134"/>
      <c r="V475" s="134"/>
      <c r="W475" s="134"/>
      <c r="X475" s="134"/>
      <c r="Y475" s="134"/>
      <c r="Z475" s="93"/>
      <c r="AA475" s="93"/>
      <c r="AB475" s="93"/>
      <c r="AC475" s="272"/>
      <c r="AE475" s="23"/>
      <c r="AF475" s="24"/>
      <c r="AG475" s="23"/>
    </row>
    <row r="476" spans="1:43">
      <c r="A476" s="93"/>
      <c r="C476" s="93"/>
      <c r="D476" s="94"/>
      <c r="E476" s="93"/>
      <c r="F476" s="93"/>
      <c r="G476" s="95"/>
      <c r="H476" s="93"/>
      <c r="I476" s="95"/>
      <c r="K476" s="16" t="s">
        <v>48</v>
      </c>
      <c r="M476" s="93"/>
      <c r="O476" s="93"/>
      <c r="P476" s="93"/>
      <c r="U476" s="134"/>
      <c r="V476" s="134"/>
      <c r="W476" s="134"/>
      <c r="X476" s="134"/>
      <c r="Y476" s="134"/>
      <c r="Z476" s="93"/>
      <c r="AA476" s="93"/>
      <c r="AB476" s="93"/>
      <c r="AC476" s="272"/>
      <c r="AE476" s="23"/>
      <c r="AF476" s="24"/>
      <c r="AG476" s="23"/>
    </row>
    <row r="477" spans="1:43" ht="15" customHeight="1">
      <c r="A477" s="17">
        <v>29</v>
      </c>
      <c r="B477" s="106">
        <v>0</v>
      </c>
      <c r="C477" s="17" t="s">
        <v>49</v>
      </c>
      <c r="D477" s="18" t="s">
        <v>38</v>
      </c>
      <c r="E477" s="17" t="s">
        <v>369</v>
      </c>
      <c r="F477" s="17" t="s">
        <v>424</v>
      </c>
      <c r="G477" s="18" t="s">
        <v>425</v>
      </c>
      <c r="H477" s="18" t="s">
        <v>27</v>
      </c>
      <c r="I477" s="18">
        <v>30257324</v>
      </c>
      <c r="J477" s="124" t="str">
        <f t="shared" ref="J477:J478" si="471">CONCATENATE(I477,"-",H477)</f>
        <v>30257324-EJECUCION</v>
      </c>
      <c r="K477" s="18" t="s">
        <v>430</v>
      </c>
      <c r="L477" s="107">
        <v>23205000</v>
      </c>
      <c r="M477" s="19">
        <v>23205000</v>
      </c>
      <c r="N477" s="107">
        <v>0</v>
      </c>
      <c r="O477" s="19">
        <v>0</v>
      </c>
      <c r="P477" s="19">
        <v>23205000</v>
      </c>
      <c r="Q477" s="19">
        <v>0</v>
      </c>
      <c r="R477" s="108">
        <v>23205000</v>
      </c>
      <c r="S477" s="20">
        <v>0</v>
      </c>
      <c r="T477" s="21">
        <v>0</v>
      </c>
      <c r="U477" s="284">
        <v>0</v>
      </c>
      <c r="V477" s="284">
        <v>0</v>
      </c>
      <c r="W477" s="284">
        <v>0</v>
      </c>
      <c r="X477" s="284">
        <f t="shared" ref="X477:X478" si="472">U477+V477+W477</f>
        <v>0</v>
      </c>
      <c r="Y477" s="284">
        <f t="shared" ref="Y477:Y478" si="473">P477-X477</f>
        <v>23205000</v>
      </c>
      <c r="Z477" s="284">
        <f t="shared" ref="Z477:Z478" si="474">M477-(O477+P477)</f>
        <v>0</v>
      </c>
      <c r="AA477" s="17" t="s">
        <v>51</v>
      </c>
      <c r="AB477" s="17" t="s">
        <v>702</v>
      </c>
      <c r="AC477" s="88" t="s">
        <v>40</v>
      </c>
      <c r="AD477" s="22" t="s">
        <v>31</v>
      </c>
      <c r="AE477" s="23"/>
      <c r="AF477" s="24">
        <v>2014</v>
      </c>
      <c r="AG477" s="23" t="s">
        <v>45</v>
      </c>
    </row>
    <row r="478" spans="1:43" ht="15" customHeight="1">
      <c r="A478" s="17">
        <v>31</v>
      </c>
      <c r="B478" s="106">
        <v>0</v>
      </c>
      <c r="C478" s="17" t="s">
        <v>49</v>
      </c>
      <c r="D478" s="18" t="s">
        <v>90</v>
      </c>
      <c r="E478" s="17" t="s">
        <v>369</v>
      </c>
      <c r="F478" s="17" t="s">
        <v>424</v>
      </c>
      <c r="G478" s="18" t="s">
        <v>425</v>
      </c>
      <c r="H478" s="18" t="s">
        <v>27</v>
      </c>
      <c r="I478" s="18">
        <v>30129912</v>
      </c>
      <c r="J478" s="124" t="str">
        <f t="shared" si="471"/>
        <v>30129912-EJECUCION</v>
      </c>
      <c r="K478" s="128" t="s">
        <v>426</v>
      </c>
      <c r="L478" s="107">
        <v>93394000</v>
      </c>
      <c r="M478" s="138">
        <v>93394000</v>
      </c>
      <c r="N478" s="107">
        <v>55016650</v>
      </c>
      <c r="O478" s="138">
        <v>0</v>
      </c>
      <c r="P478" s="138">
        <v>93394000</v>
      </c>
      <c r="Q478" s="19">
        <v>0</v>
      </c>
      <c r="R478" s="108">
        <v>38377350</v>
      </c>
      <c r="S478" s="20">
        <v>0</v>
      </c>
      <c r="T478" s="21">
        <v>0</v>
      </c>
      <c r="U478" s="284">
        <v>0</v>
      </c>
      <c r="V478" s="284">
        <v>0</v>
      </c>
      <c r="W478" s="284">
        <v>0</v>
      </c>
      <c r="X478" s="284">
        <f t="shared" si="472"/>
        <v>0</v>
      </c>
      <c r="Y478" s="284">
        <f t="shared" si="473"/>
        <v>93394000</v>
      </c>
      <c r="Z478" s="284">
        <f t="shared" si="474"/>
        <v>0</v>
      </c>
      <c r="AA478" s="17"/>
      <c r="AB478" s="17" t="s">
        <v>702</v>
      </c>
      <c r="AC478" s="88" t="s">
        <v>30</v>
      </c>
      <c r="AD478" s="22" t="s">
        <v>31</v>
      </c>
      <c r="AE478" s="23"/>
      <c r="AF478" s="24"/>
      <c r="AG478" s="23" t="s">
        <v>45</v>
      </c>
    </row>
    <row r="479" spans="1:43">
      <c r="A479" s="93"/>
      <c r="C479" s="93"/>
      <c r="D479" s="94"/>
      <c r="E479" s="93"/>
      <c r="F479" s="93"/>
      <c r="G479" s="95"/>
      <c r="H479" s="93"/>
      <c r="I479" s="95"/>
      <c r="K479" s="122" t="s">
        <v>52</v>
      </c>
      <c r="L479" s="25">
        <f>SUBTOTAL(9,L477)</f>
        <v>23205000</v>
      </c>
      <c r="M479" s="123">
        <f>SUBTOTAL(9,M477:M478)</f>
        <v>116599000</v>
      </c>
      <c r="N479" s="25">
        <f t="shared" ref="N479:P479" si="475">SUBTOTAL(9,N477:N478)</f>
        <v>55016650</v>
      </c>
      <c r="O479" s="123">
        <f t="shared" si="475"/>
        <v>0</v>
      </c>
      <c r="P479" s="123">
        <f t="shared" si="475"/>
        <v>116599000</v>
      </c>
      <c r="Q479" s="121">
        <v>0</v>
      </c>
      <c r="R479" s="25">
        <v>61582350</v>
      </c>
      <c r="S479" s="25">
        <v>0</v>
      </c>
      <c r="T479" s="25">
        <v>0</v>
      </c>
      <c r="U479" s="123">
        <f t="shared" ref="U479:W479" si="476">SUBTOTAL(9,U477:U478)</f>
        <v>0</v>
      </c>
      <c r="V479" s="123">
        <f t="shared" si="476"/>
        <v>0</v>
      </c>
      <c r="W479" s="123">
        <f t="shared" si="476"/>
        <v>0</v>
      </c>
      <c r="X479" s="123">
        <f t="shared" ref="X479:Z479" si="477">SUBTOTAL(9,X477:X478)</f>
        <v>0</v>
      </c>
      <c r="Y479" s="123">
        <f t="shared" si="477"/>
        <v>116599000</v>
      </c>
      <c r="Z479" s="123">
        <f t="shared" si="477"/>
        <v>0</v>
      </c>
      <c r="AA479" s="99"/>
      <c r="AB479" s="99"/>
      <c r="AC479" s="273"/>
      <c r="AE479" s="23"/>
      <c r="AF479" s="24"/>
      <c r="AG479" s="23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</row>
    <row r="480" spans="1:43" ht="12" customHeight="1">
      <c r="A480" s="93"/>
      <c r="C480" s="93"/>
      <c r="D480" s="94"/>
      <c r="E480" s="93"/>
      <c r="F480" s="93"/>
      <c r="G480" s="95"/>
      <c r="H480" s="93"/>
      <c r="I480" s="95"/>
      <c r="K480" s="278"/>
      <c r="M480" s="93"/>
      <c r="O480" s="93"/>
      <c r="P480" s="93"/>
      <c r="U480" s="134"/>
      <c r="V480" s="134"/>
      <c r="W480" s="134"/>
      <c r="X480" s="134"/>
      <c r="Y480" s="134"/>
      <c r="Z480" s="93"/>
      <c r="AA480" s="93"/>
      <c r="AB480" s="93"/>
      <c r="AC480" s="272"/>
      <c r="AE480" s="23"/>
      <c r="AF480" s="24"/>
      <c r="AG480" s="23"/>
    </row>
    <row r="481" spans="1:43">
      <c r="A481" s="93"/>
      <c r="C481" s="93"/>
      <c r="D481" s="94"/>
      <c r="E481" s="93"/>
      <c r="F481" s="93"/>
      <c r="G481" s="95"/>
      <c r="H481" s="93"/>
      <c r="I481" s="95"/>
      <c r="K481" s="16" t="s">
        <v>53</v>
      </c>
      <c r="M481" s="93"/>
      <c r="O481" s="93"/>
      <c r="P481" s="93"/>
      <c r="U481" s="134"/>
      <c r="V481" s="134"/>
      <c r="W481" s="134"/>
      <c r="X481" s="134"/>
      <c r="Y481" s="134"/>
      <c r="Z481" s="93"/>
      <c r="AA481" s="93"/>
      <c r="AB481" s="93"/>
      <c r="AC481" s="272"/>
      <c r="AE481" s="23"/>
      <c r="AF481" s="24"/>
      <c r="AG481" s="23"/>
    </row>
    <row r="482" spans="1:43" ht="15" customHeight="1">
      <c r="A482" s="17">
        <v>31</v>
      </c>
      <c r="B482" s="106">
        <v>3</v>
      </c>
      <c r="C482" s="17" t="s">
        <v>54</v>
      </c>
      <c r="D482" s="18" t="s">
        <v>706</v>
      </c>
      <c r="E482" s="17" t="s">
        <v>369</v>
      </c>
      <c r="F482" s="17" t="s">
        <v>424</v>
      </c>
      <c r="G482" s="18" t="s">
        <v>425</v>
      </c>
      <c r="H482" s="18" t="s">
        <v>27</v>
      </c>
      <c r="I482" s="18">
        <v>30134014</v>
      </c>
      <c r="J482" s="124" t="str">
        <f t="shared" ref="J482:J483" si="478">CONCATENATE(I482,"-",H482)</f>
        <v>30134014-EJECUCION</v>
      </c>
      <c r="K482" s="18" t="s">
        <v>431</v>
      </c>
      <c r="L482" s="107">
        <v>348637000</v>
      </c>
      <c r="M482" s="19">
        <v>348637000</v>
      </c>
      <c r="N482" s="107">
        <v>0</v>
      </c>
      <c r="O482" s="19">
        <v>0</v>
      </c>
      <c r="P482" s="19">
        <v>100000000</v>
      </c>
      <c r="Q482" s="19">
        <v>248637000</v>
      </c>
      <c r="R482" s="108">
        <v>150000000</v>
      </c>
      <c r="S482" s="20">
        <v>198637000</v>
      </c>
      <c r="T482" s="21">
        <v>0</v>
      </c>
      <c r="U482" s="284">
        <v>0</v>
      </c>
      <c r="V482" s="284">
        <v>0</v>
      </c>
      <c r="W482" s="284">
        <v>0</v>
      </c>
      <c r="X482" s="284">
        <f t="shared" ref="X482:X483" si="479">U482+V482+W482</f>
        <v>0</v>
      </c>
      <c r="Y482" s="284">
        <f t="shared" ref="Y482:Y483" si="480">P482-X482</f>
        <v>100000000</v>
      </c>
      <c r="Z482" s="284">
        <f t="shared" ref="Z482:Z483" si="481">M482-(O482+P482)</f>
        <v>248637000</v>
      </c>
      <c r="AA482" s="17" t="s">
        <v>51</v>
      </c>
      <c r="AB482" s="17" t="s">
        <v>702</v>
      </c>
      <c r="AC482" s="88" t="s">
        <v>60</v>
      </c>
      <c r="AD482" s="22" t="s">
        <v>31</v>
      </c>
      <c r="AE482" s="23" t="s">
        <v>60</v>
      </c>
      <c r="AF482" s="24" t="s">
        <v>432</v>
      </c>
      <c r="AG482" s="23" t="s">
        <v>45</v>
      </c>
    </row>
    <row r="483" spans="1:43" ht="15" customHeight="1">
      <c r="A483" s="17">
        <v>31</v>
      </c>
      <c r="B483" s="106">
        <v>4</v>
      </c>
      <c r="C483" s="17" t="s">
        <v>54</v>
      </c>
      <c r="D483" s="18" t="s">
        <v>69</v>
      </c>
      <c r="E483" s="17" t="s">
        <v>369</v>
      </c>
      <c r="F483" s="17" t="s">
        <v>424</v>
      </c>
      <c r="G483" s="18" t="s">
        <v>425</v>
      </c>
      <c r="H483" s="18" t="s">
        <v>27</v>
      </c>
      <c r="I483" s="18">
        <v>30395727</v>
      </c>
      <c r="J483" s="124" t="str">
        <f t="shared" si="478"/>
        <v>30395727-EJECUCION</v>
      </c>
      <c r="K483" s="128" t="s">
        <v>433</v>
      </c>
      <c r="L483" s="107">
        <v>594003000</v>
      </c>
      <c r="M483" s="138">
        <v>594003000</v>
      </c>
      <c r="N483" s="107">
        <v>0</v>
      </c>
      <c r="O483" s="138">
        <v>0</v>
      </c>
      <c r="P483" s="138">
        <v>105867113</v>
      </c>
      <c r="Q483" s="19">
        <v>488135887</v>
      </c>
      <c r="R483" s="108">
        <v>150000000</v>
      </c>
      <c r="S483" s="20">
        <v>444003000</v>
      </c>
      <c r="T483" s="21">
        <v>0</v>
      </c>
      <c r="U483" s="284">
        <v>0</v>
      </c>
      <c r="V483" s="284">
        <v>0</v>
      </c>
      <c r="W483" s="284">
        <v>0</v>
      </c>
      <c r="X483" s="284">
        <f t="shared" si="479"/>
        <v>0</v>
      </c>
      <c r="Y483" s="284">
        <f t="shared" si="480"/>
        <v>105867113</v>
      </c>
      <c r="Z483" s="284">
        <f t="shared" si="481"/>
        <v>488135887</v>
      </c>
      <c r="AA483" s="17" t="s">
        <v>51</v>
      </c>
      <c r="AB483" s="17" t="s">
        <v>73</v>
      </c>
      <c r="AC483" s="88" t="s">
        <v>64</v>
      </c>
      <c r="AD483" s="22" t="s">
        <v>31</v>
      </c>
      <c r="AE483" s="23" t="s">
        <v>64</v>
      </c>
      <c r="AF483" s="24" t="s">
        <v>434</v>
      </c>
      <c r="AG483" s="23" t="s">
        <v>45</v>
      </c>
    </row>
    <row r="484" spans="1:43">
      <c r="A484" s="93"/>
      <c r="C484" s="93"/>
      <c r="D484" s="94"/>
      <c r="E484" s="93"/>
      <c r="F484" s="93"/>
      <c r="G484" s="95"/>
      <c r="H484" s="93"/>
      <c r="I484" s="95"/>
      <c r="K484" s="122" t="s">
        <v>66</v>
      </c>
      <c r="L484" s="25">
        <f>SUBTOTAL(9,L482:L483)</f>
        <v>942640000</v>
      </c>
      <c r="M484" s="123">
        <f>SUBTOTAL(9,M482:M483)</f>
        <v>942640000</v>
      </c>
      <c r="N484" s="25">
        <v>0</v>
      </c>
      <c r="O484" s="123">
        <f t="shared" ref="O484:P484" si="482">SUBTOTAL(9,O482:O483)</f>
        <v>0</v>
      </c>
      <c r="P484" s="123">
        <f t="shared" si="482"/>
        <v>205867113</v>
      </c>
      <c r="Q484" s="121">
        <v>736772887</v>
      </c>
      <c r="R484" s="25">
        <v>300000000</v>
      </c>
      <c r="S484" s="25">
        <v>642640000</v>
      </c>
      <c r="T484" s="25">
        <v>0</v>
      </c>
      <c r="U484" s="123">
        <f t="shared" ref="U484:W484" si="483">SUBTOTAL(9,U482:U483)</f>
        <v>0</v>
      </c>
      <c r="V484" s="123">
        <f t="shared" si="483"/>
        <v>0</v>
      </c>
      <c r="W484" s="123">
        <f t="shared" si="483"/>
        <v>0</v>
      </c>
      <c r="X484" s="123">
        <f t="shared" ref="X484:Z484" si="484">SUBTOTAL(9,X482:X483)</f>
        <v>0</v>
      </c>
      <c r="Y484" s="123">
        <f t="shared" si="484"/>
        <v>205867113</v>
      </c>
      <c r="Z484" s="123">
        <f t="shared" si="484"/>
        <v>736772887</v>
      </c>
      <c r="AA484" s="99"/>
      <c r="AB484" s="99"/>
      <c r="AC484" s="273"/>
      <c r="AE484" s="23"/>
      <c r="AF484" s="24"/>
      <c r="AG484" s="23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</row>
    <row r="485" spans="1:43" ht="12" customHeight="1">
      <c r="A485" s="93"/>
      <c r="C485" s="93"/>
      <c r="D485" s="94"/>
      <c r="E485" s="93"/>
      <c r="F485" s="93"/>
      <c r="G485" s="95"/>
      <c r="H485" s="93"/>
      <c r="I485" s="95"/>
      <c r="K485" s="278"/>
      <c r="M485" s="93"/>
      <c r="O485" s="93"/>
      <c r="P485" s="93"/>
      <c r="U485" s="134"/>
      <c r="V485" s="134"/>
      <c r="W485" s="134"/>
      <c r="X485" s="134"/>
      <c r="Y485" s="134"/>
      <c r="Z485" s="93"/>
      <c r="AA485" s="93"/>
      <c r="AB485" s="93"/>
      <c r="AC485" s="272"/>
      <c r="AE485" s="23"/>
      <c r="AF485" s="24"/>
      <c r="AG485" s="23"/>
    </row>
    <row r="486" spans="1:43" ht="18">
      <c r="A486" s="93"/>
      <c r="C486" s="93"/>
      <c r="D486" s="94"/>
      <c r="E486" s="93"/>
      <c r="F486" s="93"/>
      <c r="G486" s="95"/>
      <c r="H486" s="93"/>
      <c r="I486" s="95"/>
      <c r="K486" s="277" t="s">
        <v>435</v>
      </c>
      <c r="L486" s="58">
        <f>L484+L479+L474</f>
        <v>2090181466</v>
      </c>
      <c r="M486" s="123">
        <f>M484+M479+M474</f>
        <v>2089951383</v>
      </c>
      <c r="N486" s="58">
        <v>925122116</v>
      </c>
      <c r="O486" s="123">
        <f t="shared" ref="O486:P486" si="485">O484+O479+O474</f>
        <v>790131146</v>
      </c>
      <c r="P486" s="123">
        <f t="shared" si="485"/>
        <v>555813350</v>
      </c>
      <c r="Q486" s="123">
        <v>859358513</v>
      </c>
      <c r="R486" s="58">
        <v>555813350</v>
      </c>
      <c r="S486" s="58">
        <v>702640000</v>
      </c>
      <c r="T486" s="58">
        <v>0</v>
      </c>
      <c r="U486" s="123">
        <f t="shared" ref="U486:W486" si="486">U484+U479+U474</f>
        <v>70974233</v>
      </c>
      <c r="V486" s="123">
        <f t="shared" si="486"/>
        <v>0</v>
      </c>
      <c r="W486" s="123">
        <f t="shared" si="486"/>
        <v>100028653</v>
      </c>
      <c r="X486" s="123">
        <f t="shared" ref="X486:Z486" si="487">X484+X479+X474</f>
        <v>171002886</v>
      </c>
      <c r="Y486" s="123">
        <f t="shared" si="487"/>
        <v>384810464</v>
      </c>
      <c r="Z486" s="123">
        <f t="shared" si="487"/>
        <v>744006887</v>
      </c>
      <c r="AA486" s="99"/>
      <c r="AB486" s="99"/>
      <c r="AC486" s="273"/>
      <c r="AE486" s="23"/>
      <c r="AF486" s="24"/>
      <c r="AG486" s="23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</row>
    <row r="487" spans="1:43" s="93" customFormat="1" ht="4.5" customHeight="1">
      <c r="D487" s="94"/>
      <c r="G487" s="95"/>
      <c r="I487" s="95"/>
      <c r="K487" s="96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C487" s="272"/>
      <c r="AE487" s="85"/>
      <c r="AF487" s="81"/>
      <c r="AG487" s="85"/>
    </row>
    <row r="488" spans="1:43" ht="18" customHeight="1">
      <c r="A488" s="73"/>
      <c r="B488" s="75"/>
      <c r="C488" s="73"/>
      <c r="D488" s="73"/>
      <c r="E488" s="73"/>
      <c r="F488" s="73"/>
      <c r="G488" s="130"/>
      <c r="H488" s="73"/>
      <c r="I488" s="310"/>
      <c r="J488" s="75"/>
      <c r="K488" s="276" t="s">
        <v>436</v>
      </c>
      <c r="L488" s="13"/>
      <c r="M488" s="73"/>
      <c r="N488" s="13"/>
      <c r="O488" s="73"/>
      <c r="P488" s="137"/>
      <c r="Q488" s="74"/>
      <c r="R488" s="13"/>
      <c r="S488" s="13"/>
      <c r="T488" s="13"/>
      <c r="U488" s="285"/>
      <c r="V488" s="285"/>
      <c r="W488" s="285"/>
      <c r="X488" s="285"/>
      <c r="Y488" s="285"/>
      <c r="Z488" s="130"/>
      <c r="AA488" s="130"/>
      <c r="AB488" s="73"/>
      <c r="AC488" s="73"/>
      <c r="AE488" s="23"/>
      <c r="AF488" s="24"/>
      <c r="AG488" s="23"/>
    </row>
    <row r="489" spans="1:43">
      <c r="A489" s="93"/>
      <c r="C489" s="93"/>
      <c r="D489" s="94"/>
      <c r="E489" s="93"/>
      <c r="F489" s="93"/>
      <c r="G489" s="95"/>
      <c r="H489" s="93"/>
      <c r="I489" s="95"/>
      <c r="K489" s="16" t="s">
        <v>22</v>
      </c>
      <c r="M489" s="93"/>
      <c r="O489" s="93"/>
      <c r="P489" s="93"/>
      <c r="U489" s="134"/>
      <c r="V489" s="134"/>
      <c r="W489" s="134"/>
      <c r="X489" s="134"/>
      <c r="Y489" s="134"/>
      <c r="Z489" s="93"/>
      <c r="AA489" s="93"/>
      <c r="AB489" s="93"/>
      <c r="AC489" s="272"/>
      <c r="AE489" s="23"/>
      <c r="AF489" s="24"/>
      <c r="AG489" s="23"/>
    </row>
    <row r="490" spans="1:43" ht="15" customHeight="1">
      <c r="A490" s="17">
        <v>31</v>
      </c>
      <c r="B490" s="106">
        <v>2</v>
      </c>
      <c r="C490" s="17" t="s">
        <v>23</v>
      </c>
      <c r="D490" s="18" t="s">
        <v>33</v>
      </c>
      <c r="E490" s="17" t="s">
        <v>369</v>
      </c>
      <c r="F490" s="17" t="s">
        <v>437</v>
      </c>
      <c r="G490" s="18" t="s">
        <v>438</v>
      </c>
      <c r="H490" s="18" t="s">
        <v>27</v>
      </c>
      <c r="I490" s="18">
        <v>30042613</v>
      </c>
      <c r="J490" s="124" t="str">
        <f>CONCATENATE(I490,"-",H490)</f>
        <v>30042613-EJECUCION</v>
      </c>
      <c r="K490" s="128" t="s">
        <v>439</v>
      </c>
      <c r="L490" s="107">
        <v>3134954000</v>
      </c>
      <c r="M490" s="138">
        <v>3005834000</v>
      </c>
      <c r="N490" s="107">
        <v>50000000</v>
      </c>
      <c r="O490" s="138">
        <v>3000000</v>
      </c>
      <c r="P490" s="138">
        <v>1500000000</v>
      </c>
      <c r="Q490" s="19">
        <v>1502834000</v>
      </c>
      <c r="R490" s="108">
        <v>1500000000</v>
      </c>
      <c r="S490" s="20">
        <v>1584954000</v>
      </c>
      <c r="T490" s="21">
        <v>0</v>
      </c>
      <c r="U490" s="284">
        <v>326117741</v>
      </c>
      <c r="V490" s="284">
        <v>0</v>
      </c>
      <c r="W490" s="284">
        <v>311343171</v>
      </c>
      <c r="X490" s="284">
        <f>U490+V490+W490</f>
        <v>637460912</v>
      </c>
      <c r="Y490" s="284">
        <f>P490-X490</f>
        <v>862539088</v>
      </c>
      <c r="Z490" s="284">
        <f>M490-(O490+P490)</f>
        <v>1502834000</v>
      </c>
      <c r="AA490" s="17" t="s">
        <v>29</v>
      </c>
      <c r="AB490" s="17" t="s">
        <v>702</v>
      </c>
      <c r="AC490" s="88" t="s">
        <v>30</v>
      </c>
      <c r="AD490" s="22" t="s">
        <v>45</v>
      </c>
      <c r="AE490" s="23" t="s">
        <v>30</v>
      </c>
      <c r="AF490" s="24" t="s">
        <v>440</v>
      </c>
      <c r="AG490" s="23" t="s">
        <v>45</v>
      </c>
    </row>
    <row r="491" spans="1:43">
      <c r="A491" s="93"/>
      <c r="C491" s="93"/>
      <c r="D491" s="94"/>
      <c r="E491" s="93"/>
      <c r="F491" s="93"/>
      <c r="G491" s="95"/>
      <c r="H491" s="93"/>
      <c r="I491" s="95"/>
      <c r="K491" s="122" t="s">
        <v>47</v>
      </c>
      <c r="L491" s="25">
        <f>SUBTOTAL(9,L490)</f>
        <v>3134954000</v>
      </c>
      <c r="M491" s="123">
        <f>SUBTOTAL(9,M490)</f>
        <v>3005834000</v>
      </c>
      <c r="N491" s="25">
        <v>50000000</v>
      </c>
      <c r="O491" s="123">
        <f t="shared" ref="O491:P491" si="488">SUBTOTAL(9,O490)</f>
        <v>3000000</v>
      </c>
      <c r="P491" s="123">
        <f t="shared" si="488"/>
        <v>1500000000</v>
      </c>
      <c r="Q491" s="121">
        <v>1502834000</v>
      </c>
      <c r="R491" s="25">
        <v>1500000000</v>
      </c>
      <c r="S491" s="25">
        <v>1584954000</v>
      </c>
      <c r="T491" s="25">
        <v>0</v>
      </c>
      <c r="U491" s="123">
        <f t="shared" ref="U491:W491" si="489">SUBTOTAL(9,U490)</f>
        <v>326117741</v>
      </c>
      <c r="V491" s="123">
        <f t="shared" si="489"/>
        <v>0</v>
      </c>
      <c r="W491" s="123">
        <f t="shared" si="489"/>
        <v>311343171</v>
      </c>
      <c r="X491" s="123">
        <f t="shared" ref="X491:Z491" si="490">SUBTOTAL(9,X490)</f>
        <v>637460912</v>
      </c>
      <c r="Y491" s="123">
        <f t="shared" si="490"/>
        <v>862539088</v>
      </c>
      <c r="Z491" s="123">
        <f t="shared" si="490"/>
        <v>1502834000</v>
      </c>
      <c r="AA491" s="99"/>
      <c r="AB491" s="99"/>
      <c r="AC491" s="273"/>
      <c r="AE491" s="23"/>
      <c r="AF491" s="24"/>
      <c r="AG491" s="23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</row>
    <row r="492" spans="1:43" ht="12" customHeight="1">
      <c r="A492" s="93"/>
      <c r="C492" s="93"/>
      <c r="D492" s="94"/>
      <c r="E492" s="93"/>
      <c r="F492" s="93"/>
      <c r="G492" s="95"/>
      <c r="H492" s="93"/>
      <c r="I492" s="95"/>
      <c r="K492" s="278"/>
      <c r="M492" s="93"/>
      <c r="O492" s="93"/>
      <c r="P492" s="93"/>
      <c r="U492" s="134"/>
      <c r="V492" s="134"/>
      <c r="W492" s="134"/>
      <c r="X492" s="134"/>
      <c r="Y492" s="134"/>
      <c r="Z492" s="93"/>
      <c r="AA492" s="93"/>
      <c r="AB492" s="93"/>
      <c r="AC492" s="272"/>
      <c r="AE492" s="23"/>
      <c r="AF492" s="24"/>
      <c r="AG492" s="23"/>
    </row>
    <row r="493" spans="1:43">
      <c r="A493" s="93"/>
      <c r="C493" s="93"/>
      <c r="D493" s="94"/>
      <c r="E493" s="93"/>
      <c r="F493" s="93"/>
      <c r="G493" s="95"/>
      <c r="H493" s="93"/>
      <c r="I493" s="95"/>
      <c r="K493" s="16" t="s">
        <v>48</v>
      </c>
      <c r="M493" s="93"/>
      <c r="O493" s="93"/>
      <c r="P493" s="93"/>
      <c r="U493" s="134"/>
      <c r="V493" s="134"/>
      <c r="W493" s="134"/>
      <c r="X493" s="134"/>
      <c r="Y493" s="134"/>
      <c r="Z493" s="93"/>
      <c r="AA493" s="93"/>
      <c r="AB493" s="93"/>
      <c r="AC493" s="272"/>
      <c r="AE493" s="23"/>
      <c r="AF493" s="24"/>
      <c r="AG493" s="23"/>
    </row>
    <row r="494" spans="1:43" ht="15" customHeight="1">
      <c r="A494" s="17">
        <v>31</v>
      </c>
      <c r="B494" s="106">
        <v>1</v>
      </c>
      <c r="C494" s="17" t="s">
        <v>49</v>
      </c>
      <c r="D494" s="18" t="s">
        <v>38</v>
      </c>
      <c r="E494" s="17" t="s">
        <v>369</v>
      </c>
      <c r="F494" s="17" t="s">
        <v>437</v>
      </c>
      <c r="G494" s="18" t="s">
        <v>441</v>
      </c>
      <c r="H494" s="18" t="s">
        <v>27</v>
      </c>
      <c r="I494" s="18">
        <v>30365273</v>
      </c>
      <c r="J494" s="124" t="str">
        <f>CONCATENATE(I494,"-",H494)</f>
        <v>30365273-EJECUCION</v>
      </c>
      <c r="K494" s="128" t="s">
        <v>442</v>
      </c>
      <c r="L494" s="107">
        <v>268593000</v>
      </c>
      <c r="M494" s="138">
        <v>268593000</v>
      </c>
      <c r="N494" s="107">
        <v>0</v>
      </c>
      <c r="O494" s="138">
        <v>0</v>
      </c>
      <c r="P494" s="138">
        <v>268593000</v>
      </c>
      <c r="Q494" s="19">
        <v>0</v>
      </c>
      <c r="R494" s="108">
        <v>268593000</v>
      </c>
      <c r="S494" s="20">
        <v>0</v>
      </c>
      <c r="T494" s="21">
        <v>0</v>
      </c>
      <c r="U494" s="284">
        <v>0</v>
      </c>
      <c r="V494" s="284">
        <v>0</v>
      </c>
      <c r="W494" s="284">
        <v>0</v>
      </c>
      <c r="X494" s="284">
        <f>U494+V494+W494</f>
        <v>0</v>
      </c>
      <c r="Y494" s="284">
        <f>P494-X494</f>
        <v>268593000</v>
      </c>
      <c r="Z494" s="284">
        <f>M494-(O494+P494)</f>
        <v>0</v>
      </c>
      <c r="AA494" s="17" t="s">
        <v>51</v>
      </c>
      <c r="AB494" s="17" t="s">
        <v>701</v>
      </c>
      <c r="AC494" s="88" t="s">
        <v>40</v>
      </c>
      <c r="AD494" s="22" t="s">
        <v>31</v>
      </c>
      <c r="AE494" s="23"/>
      <c r="AF494" s="24">
        <v>2015</v>
      </c>
      <c r="AG494" s="23" t="s">
        <v>45</v>
      </c>
    </row>
    <row r="495" spans="1:43">
      <c r="A495" s="93"/>
      <c r="C495" s="93"/>
      <c r="D495" s="94"/>
      <c r="E495" s="93"/>
      <c r="F495" s="93"/>
      <c r="G495" s="95"/>
      <c r="H495" s="93"/>
      <c r="I495" s="95"/>
      <c r="K495" s="122" t="s">
        <v>52</v>
      </c>
      <c r="L495" s="25">
        <f>SUBTOTAL(9,L494)</f>
        <v>268593000</v>
      </c>
      <c r="M495" s="123">
        <f>SUBTOTAL(9,M494)</f>
        <v>268593000</v>
      </c>
      <c r="N495" s="25">
        <v>0</v>
      </c>
      <c r="O495" s="123">
        <f t="shared" ref="O495:P495" si="491">SUBTOTAL(9,O494)</f>
        <v>0</v>
      </c>
      <c r="P495" s="123">
        <f t="shared" si="491"/>
        <v>268593000</v>
      </c>
      <c r="Q495" s="121">
        <v>0</v>
      </c>
      <c r="R495" s="25">
        <v>268593000</v>
      </c>
      <c r="S495" s="25">
        <v>0</v>
      </c>
      <c r="T495" s="25">
        <v>0</v>
      </c>
      <c r="U495" s="123">
        <f t="shared" ref="U495:W495" si="492">SUBTOTAL(9,U494)</f>
        <v>0</v>
      </c>
      <c r="V495" s="123">
        <f t="shared" si="492"/>
        <v>0</v>
      </c>
      <c r="W495" s="123">
        <f t="shared" si="492"/>
        <v>0</v>
      </c>
      <c r="X495" s="123">
        <f t="shared" ref="X495:Z495" si="493">SUBTOTAL(9,X494)</f>
        <v>0</v>
      </c>
      <c r="Y495" s="123">
        <f t="shared" si="493"/>
        <v>268593000</v>
      </c>
      <c r="Z495" s="123">
        <f t="shared" si="493"/>
        <v>0</v>
      </c>
      <c r="AA495" s="99"/>
      <c r="AB495" s="99"/>
      <c r="AC495" s="273"/>
      <c r="AE495" s="23"/>
      <c r="AF495" s="24"/>
      <c r="AG495" s="23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</row>
    <row r="496" spans="1:43" ht="12" customHeight="1">
      <c r="A496" s="93"/>
      <c r="C496" s="93"/>
      <c r="D496" s="94"/>
      <c r="E496" s="93"/>
      <c r="F496" s="93"/>
      <c r="G496" s="95"/>
      <c r="H496" s="93"/>
      <c r="I496" s="95"/>
      <c r="K496" s="278"/>
      <c r="M496" s="93"/>
      <c r="O496" s="93"/>
      <c r="P496" s="93"/>
      <c r="U496" s="134"/>
      <c r="V496" s="134"/>
      <c r="W496" s="134"/>
      <c r="X496" s="134"/>
      <c r="Y496" s="134"/>
      <c r="Z496" s="93"/>
      <c r="AA496" s="93"/>
      <c r="AB496" s="93"/>
      <c r="AC496" s="272"/>
      <c r="AE496" s="23"/>
      <c r="AF496" s="24"/>
      <c r="AG496" s="23"/>
    </row>
    <row r="497" spans="1:43">
      <c r="A497" s="93"/>
      <c r="C497" s="93"/>
      <c r="D497" s="94"/>
      <c r="E497" s="93"/>
      <c r="F497" s="93"/>
      <c r="G497" s="95"/>
      <c r="H497" s="93"/>
      <c r="I497" s="95"/>
      <c r="K497" s="16" t="s">
        <v>53</v>
      </c>
      <c r="M497" s="93"/>
      <c r="O497" s="93"/>
      <c r="P497" s="93"/>
      <c r="U497" s="134"/>
      <c r="V497" s="134"/>
      <c r="W497" s="134"/>
      <c r="X497" s="134"/>
      <c r="Y497" s="134"/>
      <c r="Z497" s="93"/>
      <c r="AA497" s="93"/>
      <c r="AB497" s="93"/>
      <c r="AC497" s="272"/>
      <c r="AE497" s="23"/>
      <c r="AF497" s="24"/>
      <c r="AG497" s="23"/>
    </row>
    <row r="498" spans="1:43" ht="15" customHeight="1">
      <c r="A498" s="17">
        <v>31</v>
      </c>
      <c r="B498" s="106">
        <v>0</v>
      </c>
      <c r="C498" s="17" t="s">
        <v>54</v>
      </c>
      <c r="D498" s="18" t="s">
        <v>90</v>
      </c>
      <c r="E498" s="17" t="s">
        <v>369</v>
      </c>
      <c r="F498" s="17" t="s">
        <v>437</v>
      </c>
      <c r="G498" s="18" t="s">
        <v>121</v>
      </c>
      <c r="H498" s="18" t="s">
        <v>27</v>
      </c>
      <c r="I498" s="18">
        <v>30127949</v>
      </c>
      <c r="J498" s="124" t="str">
        <f t="shared" ref="J498:J499" si="494">CONCATENATE(I498,"-",H498)</f>
        <v>30127949-EJECUCION</v>
      </c>
      <c r="K498" s="18" t="s">
        <v>443</v>
      </c>
      <c r="L498" s="107">
        <v>703022000</v>
      </c>
      <c r="M498" s="19">
        <v>703022000</v>
      </c>
      <c r="N498" s="107">
        <v>0</v>
      </c>
      <c r="O498" s="19">
        <v>0</v>
      </c>
      <c r="P498" s="19">
        <v>200000000</v>
      </c>
      <c r="Q498" s="19">
        <v>503022000</v>
      </c>
      <c r="R498" s="108">
        <v>200000000</v>
      </c>
      <c r="S498" s="20">
        <v>503022000</v>
      </c>
      <c r="T498" s="21">
        <v>0</v>
      </c>
      <c r="U498" s="284">
        <v>0</v>
      </c>
      <c r="V498" s="284">
        <v>0</v>
      </c>
      <c r="W498" s="284">
        <v>0</v>
      </c>
      <c r="X498" s="284">
        <f t="shared" ref="X498:X499" si="495">U498+V498+W498</f>
        <v>0</v>
      </c>
      <c r="Y498" s="284">
        <f t="shared" ref="Y498:Y499" si="496">P498-X498</f>
        <v>200000000</v>
      </c>
      <c r="Z498" s="284">
        <f t="shared" ref="Z498:Z499" si="497">M498-(O498+P498)</f>
        <v>503022000</v>
      </c>
      <c r="AA498" s="17" t="s">
        <v>51</v>
      </c>
      <c r="AB498" s="17" t="s">
        <v>325</v>
      </c>
      <c r="AC498" s="88" t="s">
        <v>60</v>
      </c>
      <c r="AD498" s="22" t="s">
        <v>31</v>
      </c>
      <c r="AE498" s="23"/>
      <c r="AF498" s="24"/>
      <c r="AG498" s="23"/>
    </row>
    <row r="499" spans="1:43" ht="15" customHeight="1">
      <c r="A499" s="17">
        <v>31</v>
      </c>
      <c r="B499" s="106">
        <v>5</v>
      </c>
      <c r="C499" s="17" t="s">
        <v>54</v>
      </c>
      <c r="D499" s="18" t="s">
        <v>90</v>
      </c>
      <c r="E499" s="17" t="s">
        <v>369</v>
      </c>
      <c r="F499" s="17" t="s">
        <v>437</v>
      </c>
      <c r="G499" s="18" t="s">
        <v>441</v>
      </c>
      <c r="H499" s="18" t="s">
        <v>35</v>
      </c>
      <c r="I499" s="18">
        <v>30395772</v>
      </c>
      <c r="J499" s="124" t="str">
        <f t="shared" si="494"/>
        <v>30395772-DISEÑO</v>
      </c>
      <c r="K499" s="128" t="s">
        <v>444</v>
      </c>
      <c r="L499" s="107">
        <v>75000000</v>
      </c>
      <c r="M499" s="138">
        <v>75000000</v>
      </c>
      <c r="N499" s="107">
        <v>0</v>
      </c>
      <c r="O499" s="138">
        <v>0</v>
      </c>
      <c r="P499" s="138">
        <v>22500000</v>
      </c>
      <c r="Q499" s="19">
        <v>52500000</v>
      </c>
      <c r="R499" s="108">
        <v>22500000</v>
      </c>
      <c r="S499" s="20">
        <v>52500000</v>
      </c>
      <c r="T499" s="21">
        <v>0</v>
      </c>
      <c r="U499" s="284">
        <v>0</v>
      </c>
      <c r="V499" s="284">
        <v>0</v>
      </c>
      <c r="W499" s="284">
        <v>0</v>
      </c>
      <c r="X499" s="284">
        <f t="shared" si="495"/>
        <v>0</v>
      </c>
      <c r="Y499" s="284">
        <f t="shared" si="496"/>
        <v>22500000</v>
      </c>
      <c r="Z499" s="284">
        <f t="shared" si="497"/>
        <v>52500000</v>
      </c>
      <c r="AA499" s="17" t="s">
        <v>51</v>
      </c>
      <c r="AB499" s="17" t="s">
        <v>702</v>
      </c>
      <c r="AC499" s="88" t="s">
        <v>57</v>
      </c>
      <c r="AD499" s="22" t="s">
        <v>31</v>
      </c>
      <c r="AE499" s="23"/>
      <c r="AF499" s="24"/>
      <c r="AG499" s="23" t="s">
        <v>45</v>
      </c>
    </row>
    <row r="500" spans="1:43">
      <c r="A500" s="93"/>
      <c r="C500" s="93"/>
      <c r="D500" s="94"/>
      <c r="E500" s="93"/>
      <c r="F500" s="93"/>
      <c r="G500" s="95"/>
      <c r="H500" s="93"/>
      <c r="I500" s="95"/>
      <c r="K500" s="122" t="s">
        <v>66</v>
      </c>
      <c r="L500" s="25">
        <f>SUBTOTAL(9,L498:L499)</f>
        <v>778022000</v>
      </c>
      <c r="M500" s="123">
        <f>SUBTOTAL(9,M498:M499)</f>
        <v>778022000</v>
      </c>
      <c r="N500" s="25">
        <v>0</v>
      </c>
      <c r="O500" s="123">
        <f t="shared" ref="O500:P500" si="498">SUBTOTAL(9,O498:O499)</f>
        <v>0</v>
      </c>
      <c r="P500" s="123">
        <f t="shared" si="498"/>
        <v>222500000</v>
      </c>
      <c r="Q500" s="121">
        <v>555522000</v>
      </c>
      <c r="R500" s="25">
        <v>222500000</v>
      </c>
      <c r="S500" s="25">
        <v>555522000</v>
      </c>
      <c r="T500" s="25">
        <v>0</v>
      </c>
      <c r="U500" s="123">
        <f t="shared" ref="U500:W500" si="499">SUBTOTAL(9,U498:U499)</f>
        <v>0</v>
      </c>
      <c r="V500" s="123">
        <f t="shared" si="499"/>
        <v>0</v>
      </c>
      <c r="W500" s="123">
        <f t="shared" si="499"/>
        <v>0</v>
      </c>
      <c r="X500" s="123">
        <f t="shared" ref="X500:Z500" si="500">SUBTOTAL(9,X498:X499)</f>
        <v>0</v>
      </c>
      <c r="Y500" s="123">
        <f t="shared" si="500"/>
        <v>222500000</v>
      </c>
      <c r="Z500" s="123">
        <f t="shared" si="500"/>
        <v>555522000</v>
      </c>
      <c r="AA500" s="99"/>
      <c r="AB500" s="99"/>
      <c r="AC500" s="273"/>
      <c r="AE500" s="23"/>
      <c r="AF500" s="24"/>
      <c r="AG500" s="23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</row>
    <row r="501" spans="1:43" ht="7.5" customHeight="1">
      <c r="A501" s="93"/>
      <c r="C501" s="93"/>
      <c r="D501" s="94"/>
      <c r="E501" s="93"/>
      <c r="F501" s="93"/>
      <c r="G501" s="95"/>
      <c r="H501" s="93"/>
      <c r="I501" s="95"/>
      <c r="K501" s="278"/>
      <c r="M501" s="93"/>
      <c r="O501" s="93"/>
      <c r="P501" s="93"/>
      <c r="U501" s="134"/>
      <c r="V501" s="134"/>
      <c r="W501" s="134"/>
      <c r="X501" s="134"/>
      <c r="Y501" s="134"/>
      <c r="Z501" s="93"/>
      <c r="AA501" s="93"/>
      <c r="AB501" s="93"/>
      <c r="AC501" s="272"/>
      <c r="AE501" s="23"/>
      <c r="AF501" s="24"/>
      <c r="AG501" s="23"/>
    </row>
    <row r="502" spans="1:43" ht="18">
      <c r="A502" s="93"/>
      <c r="C502" s="93"/>
      <c r="D502" s="94"/>
      <c r="E502" s="93"/>
      <c r="F502" s="93"/>
      <c r="G502" s="95"/>
      <c r="H502" s="93"/>
      <c r="I502" s="95"/>
      <c r="K502" s="277" t="s">
        <v>445</v>
      </c>
      <c r="L502" s="58">
        <f>L500+L495+L491</f>
        <v>4181569000</v>
      </c>
      <c r="M502" s="123">
        <f>M500+M495+M491</f>
        <v>4052449000</v>
      </c>
      <c r="N502" s="58">
        <v>50000000</v>
      </c>
      <c r="O502" s="123">
        <f t="shared" ref="O502:P502" si="501">O500+O495+O491</f>
        <v>3000000</v>
      </c>
      <c r="P502" s="123">
        <f t="shared" si="501"/>
        <v>1991093000</v>
      </c>
      <c r="Q502" s="123">
        <v>2058356000</v>
      </c>
      <c r="R502" s="58">
        <v>1991093000</v>
      </c>
      <c r="S502" s="58">
        <v>2140476000</v>
      </c>
      <c r="T502" s="58">
        <v>0</v>
      </c>
      <c r="U502" s="123">
        <f t="shared" ref="U502:W502" si="502">U500+U495+U491</f>
        <v>326117741</v>
      </c>
      <c r="V502" s="123">
        <f t="shared" si="502"/>
        <v>0</v>
      </c>
      <c r="W502" s="123">
        <f t="shared" si="502"/>
        <v>311343171</v>
      </c>
      <c r="X502" s="123">
        <f t="shared" ref="X502:Z502" si="503">X500+X495+X491</f>
        <v>637460912</v>
      </c>
      <c r="Y502" s="123">
        <f t="shared" si="503"/>
        <v>1353632088</v>
      </c>
      <c r="Z502" s="123">
        <f t="shared" si="503"/>
        <v>2058356000</v>
      </c>
      <c r="AA502" s="99"/>
      <c r="AB502" s="99"/>
      <c r="AC502" s="273"/>
      <c r="AE502" s="23"/>
      <c r="AF502" s="24"/>
      <c r="AG502" s="23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</row>
    <row r="503" spans="1:43" s="93" customFormat="1" ht="7.5" customHeight="1">
      <c r="D503" s="94"/>
      <c r="G503" s="95"/>
      <c r="I503" s="95"/>
      <c r="K503" s="96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C503" s="272"/>
      <c r="AE503" s="85"/>
      <c r="AF503" s="81"/>
      <c r="AG503" s="85"/>
    </row>
    <row r="504" spans="1:43" ht="18" customHeight="1">
      <c r="A504" s="73"/>
      <c r="B504" s="75"/>
      <c r="C504" s="73"/>
      <c r="D504" s="73"/>
      <c r="E504" s="73"/>
      <c r="F504" s="73"/>
      <c r="G504" s="130"/>
      <c r="H504" s="73"/>
      <c r="I504" s="310"/>
      <c r="J504" s="75"/>
      <c r="K504" s="276" t="s">
        <v>446</v>
      </c>
      <c r="L504" s="13"/>
      <c r="M504" s="73"/>
      <c r="N504" s="13"/>
      <c r="O504" s="73"/>
      <c r="P504" s="73"/>
      <c r="Q504" s="74"/>
      <c r="R504" s="13"/>
      <c r="S504" s="13"/>
      <c r="T504" s="13"/>
      <c r="U504" s="285"/>
      <c r="V504" s="285"/>
      <c r="W504" s="285"/>
      <c r="X504" s="285"/>
      <c r="Y504" s="285"/>
      <c r="Z504" s="130"/>
      <c r="AA504" s="130"/>
      <c r="AB504" s="73"/>
      <c r="AC504" s="73"/>
      <c r="AE504" s="23"/>
      <c r="AF504" s="24"/>
      <c r="AG504" s="23"/>
    </row>
    <row r="505" spans="1:43">
      <c r="A505" s="93"/>
      <c r="C505" s="93"/>
      <c r="D505" s="94"/>
      <c r="E505" s="93"/>
      <c r="F505" s="93"/>
      <c r="G505" s="95"/>
      <c r="H505" s="93"/>
      <c r="I505" s="95"/>
      <c r="K505" s="16" t="s">
        <v>22</v>
      </c>
      <c r="M505" s="93"/>
      <c r="O505" s="93"/>
      <c r="P505" s="93"/>
      <c r="U505" s="134"/>
      <c r="V505" s="134"/>
      <c r="W505" s="134"/>
      <c r="X505" s="134"/>
      <c r="Y505" s="134"/>
      <c r="Z505" s="93"/>
      <c r="AA505" s="93"/>
      <c r="AB505" s="93"/>
      <c r="AC505" s="272"/>
      <c r="AE505" s="23"/>
      <c r="AF505" s="24"/>
      <c r="AG505" s="23"/>
    </row>
    <row r="506" spans="1:43" ht="15" customHeight="1">
      <c r="A506" s="17">
        <v>31</v>
      </c>
      <c r="B506" s="106">
        <v>0</v>
      </c>
      <c r="C506" s="17" t="s">
        <v>23</v>
      </c>
      <c r="D506" s="18" t="s">
        <v>41</v>
      </c>
      <c r="E506" s="17" t="s">
        <v>369</v>
      </c>
      <c r="F506" s="17" t="s">
        <v>447</v>
      </c>
      <c r="G506" s="18" t="s">
        <v>448</v>
      </c>
      <c r="H506" s="18" t="s">
        <v>27</v>
      </c>
      <c r="I506" s="18">
        <v>30051749</v>
      </c>
      <c r="J506" s="124" t="str">
        <f>CONCATENATE(I506,"-",H506)</f>
        <v>30051749-EJECUCION</v>
      </c>
      <c r="K506" s="128" t="s">
        <v>449</v>
      </c>
      <c r="L506" s="107">
        <v>645394770</v>
      </c>
      <c r="M506" s="138">
        <v>644406404</v>
      </c>
      <c r="N506" s="107">
        <v>641394770</v>
      </c>
      <c r="O506" s="138">
        <v>585379404</v>
      </c>
      <c r="P506" s="138">
        <v>59027000</v>
      </c>
      <c r="Q506" s="19">
        <v>0</v>
      </c>
      <c r="R506" s="108">
        <v>4000000</v>
      </c>
      <c r="S506" s="20">
        <v>0</v>
      </c>
      <c r="T506" s="21"/>
      <c r="U506" s="284">
        <v>42795137</v>
      </c>
      <c r="V506" s="284">
        <v>0</v>
      </c>
      <c r="W506" s="284">
        <v>0</v>
      </c>
      <c r="X506" s="284">
        <f>U506+V506+W506</f>
        <v>42795137</v>
      </c>
      <c r="Y506" s="284">
        <f>P506-X506</f>
        <v>16231863</v>
      </c>
      <c r="Z506" s="284">
        <f>M506-(O506+P506)</f>
        <v>0</v>
      </c>
      <c r="AA506" s="17" t="s">
        <v>29</v>
      </c>
      <c r="AB506" s="17" t="s">
        <v>702</v>
      </c>
      <c r="AC506" s="88" t="s">
        <v>30</v>
      </c>
      <c r="AD506" s="22"/>
      <c r="AE506" s="23"/>
      <c r="AF506" s="24"/>
      <c r="AG506" s="23"/>
    </row>
    <row r="507" spans="1:43">
      <c r="A507" s="93"/>
      <c r="C507" s="93"/>
      <c r="D507" s="94"/>
      <c r="E507" s="93"/>
      <c r="F507" s="93"/>
      <c r="G507" s="95"/>
      <c r="H507" s="93"/>
      <c r="I507" s="95"/>
      <c r="K507" s="122" t="s">
        <v>47</v>
      </c>
      <c r="L507" s="25">
        <f>SUBTOTAL(9,L506)</f>
        <v>645394770</v>
      </c>
      <c r="M507" s="123">
        <f>SUBTOTAL(9,M506)</f>
        <v>644406404</v>
      </c>
      <c r="N507" s="25">
        <v>641394770</v>
      </c>
      <c r="O507" s="123">
        <f t="shared" ref="O507:P507" si="504">SUBTOTAL(9,O506)</f>
        <v>585379404</v>
      </c>
      <c r="P507" s="123">
        <f t="shared" si="504"/>
        <v>59027000</v>
      </c>
      <c r="Q507" s="121">
        <v>0</v>
      </c>
      <c r="R507" s="25">
        <v>4000000</v>
      </c>
      <c r="S507" s="25">
        <v>0</v>
      </c>
      <c r="T507" s="25">
        <v>0</v>
      </c>
      <c r="U507" s="123">
        <f t="shared" ref="U507:W507" si="505">SUBTOTAL(9,U506)</f>
        <v>42795137</v>
      </c>
      <c r="V507" s="123">
        <f t="shared" si="505"/>
        <v>0</v>
      </c>
      <c r="W507" s="123">
        <f t="shared" si="505"/>
        <v>0</v>
      </c>
      <c r="X507" s="123">
        <f t="shared" ref="X507:Z507" si="506">SUBTOTAL(9,X506)</f>
        <v>42795137</v>
      </c>
      <c r="Y507" s="123">
        <f t="shared" si="506"/>
        <v>16231863</v>
      </c>
      <c r="Z507" s="123">
        <f t="shared" si="506"/>
        <v>0</v>
      </c>
      <c r="AA507" s="99"/>
      <c r="AB507" s="99"/>
      <c r="AC507" s="273"/>
      <c r="AE507" s="23"/>
      <c r="AF507" s="24"/>
      <c r="AG507" s="23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</row>
    <row r="508" spans="1:43" ht="12" customHeight="1">
      <c r="A508" s="93"/>
      <c r="C508" s="93"/>
      <c r="D508" s="94"/>
      <c r="E508" s="93"/>
      <c r="F508" s="93"/>
      <c r="G508" s="95"/>
      <c r="H508" s="93"/>
      <c r="I508" s="95"/>
      <c r="K508" s="278"/>
      <c r="M508" s="93"/>
      <c r="O508" s="93"/>
      <c r="P508" s="93"/>
      <c r="U508" s="134"/>
      <c r="V508" s="134"/>
      <c r="W508" s="134"/>
      <c r="X508" s="134"/>
      <c r="Y508" s="134"/>
      <c r="Z508" s="93"/>
      <c r="AA508" s="93"/>
      <c r="AB508" s="93"/>
      <c r="AC508" s="272"/>
      <c r="AE508" s="23"/>
      <c r="AF508" s="24"/>
      <c r="AG508" s="23"/>
    </row>
    <row r="509" spans="1:43">
      <c r="A509" s="93"/>
      <c r="C509" s="93"/>
      <c r="D509" s="94"/>
      <c r="E509" s="93"/>
      <c r="F509" s="93"/>
      <c r="G509" s="95"/>
      <c r="H509" s="93"/>
      <c r="I509" s="95"/>
      <c r="K509" s="16" t="s">
        <v>48</v>
      </c>
      <c r="M509" s="93"/>
      <c r="O509" s="93"/>
      <c r="P509" s="93"/>
      <c r="U509" s="134"/>
      <c r="V509" s="134"/>
      <c r="W509" s="134"/>
      <c r="X509" s="134"/>
      <c r="Y509" s="134"/>
      <c r="Z509" s="93"/>
      <c r="AA509" s="93"/>
      <c r="AB509" s="93"/>
      <c r="AC509" s="272"/>
      <c r="AE509" s="23"/>
      <c r="AF509" s="24"/>
      <c r="AG509" s="23"/>
    </row>
    <row r="510" spans="1:43" ht="15" customHeight="1">
      <c r="A510" s="17">
        <v>31</v>
      </c>
      <c r="B510" s="106">
        <v>1</v>
      </c>
      <c r="C510" s="17" t="s">
        <v>49</v>
      </c>
      <c r="D510" s="18" t="s">
        <v>24</v>
      </c>
      <c r="E510" s="17" t="s">
        <v>369</v>
      </c>
      <c r="F510" s="17" t="s">
        <v>447</v>
      </c>
      <c r="G510" s="18" t="s">
        <v>448</v>
      </c>
      <c r="H510" s="18" t="s">
        <v>27</v>
      </c>
      <c r="I510" s="18">
        <v>30343540</v>
      </c>
      <c r="J510" s="124" t="str">
        <f t="shared" ref="J510:J511" si="507">CONCATENATE(I510,"-",H510)</f>
        <v>30343540-EJECUCION</v>
      </c>
      <c r="K510" s="18" t="s">
        <v>450</v>
      </c>
      <c r="L510" s="107">
        <v>752134000</v>
      </c>
      <c r="M510" s="19">
        <v>752134000</v>
      </c>
      <c r="N510" s="107">
        <v>51500000</v>
      </c>
      <c r="O510" s="19">
        <v>0</v>
      </c>
      <c r="P510" s="19">
        <v>611073000</v>
      </c>
      <c r="Q510" s="19">
        <v>141061000</v>
      </c>
      <c r="R510" s="108">
        <v>666100000</v>
      </c>
      <c r="S510" s="20">
        <v>34534000</v>
      </c>
      <c r="T510" s="21">
        <v>0</v>
      </c>
      <c r="U510" s="284">
        <v>0</v>
      </c>
      <c r="V510" s="284">
        <v>0</v>
      </c>
      <c r="W510" s="284">
        <v>0</v>
      </c>
      <c r="X510" s="284">
        <f t="shared" ref="X510:X511" si="508">U510+V510+W510</f>
        <v>0</v>
      </c>
      <c r="Y510" s="284">
        <f t="shared" ref="Y510:Y511" si="509">P510-X510</f>
        <v>611073000</v>
      </c>
      <c r="Z510" s="284">
        <f t="shared" ref="Z510:Z511" si="510">M510-(O510+P510)</f>
        <v>141061000</v>
      </c>
      <c r="AA510" s="17" t="s">
        <v>51</v>
      </c>
      <c r="AB510" s="17" t="s">
        <v>109</v>
      </c>
      <c r="AC510" s="88" t="s">
        <v>30</v>
      </c>
      <c r="AD510" s="22" t="s">
        <v>31</v>
      </c>
      <c r="AE510" s="23" t="s">
        <v>30</v>
      </c>
      <c r="AF510" s="24" t="s">
        <v>193</v>
      </c>
      <c r="AG510" s="23" t="s">
        <v>45</v>
      </c>
    </row>
    <row r="511" spans="1:43" ht="15" customHeight="1">
      <c r="A511" s="17">
        <v>31</v>
      </c>
      <c r="B511" s="106">
        <v>5</v>
      </c>
      <c r="C511" s="17" t="s">
        <v>49</v>
      </c>
      <c r="D511" s="18" t="s">
        <v>81</v>
      </c>
      <c r="E511" s="17" t="s">
        <v>369</v>
      </c>
      <c r="F511" s="17" t="s">
        <v>447</v>
      </c>
      <c r="G511" s="18" t="s">
        <v>448</v>
      </c>
      <c r="H511" s="18" t="s">
        <v>27</v>
      </c>
      <c r="I511" s="18">
        <v>30388222</v>
      </c>
      <c r="J511" s="124" t="str">
        <f t="shared" si="507"/>
        <v>30388222-EJECUCION</v>
      </c>
      <c r="K511" s="128" t="s">
        <v>451</v>
      </c>
      <c r="L511" s="107">
        <v>87723000</v>
      </c>
      <c r="M511" s="138">
        <v>87723000</v>
      </c>
      <c r="N511" s="107">
        <v>0</v>
      </c>
      <c r="O511" s="138">
        <v>0</v>
      </c>
      <c r="P511" s="138">
        <v>87723000</v>
      </c>
      <c r="Q511" s="19">
        <v>0</v>
      </c>
      <c r="R511" s="108">
        <v>87723000</v>
      </c>
      <c r="S511" s="20">
        <v>0</v>
      </c>
      <c r="T511" s="21">
        <v>0</v>
      </c>
      <c r="U511" s="284">
        <v>0</v>
      </c>
      <c r="V511" s="284">
        <v>0</v>
      </c>
      <c r="W511" s="284">
        <v>0</v>
      </c>
      <c r="X511" s="284">
        <f t="shared" si="508"/>
        <v>0</v>
      </c>
      <c r="Y511" s="284">
        <f t="shared" si="509"/>
        <v>87723000</v>
      </c>
      <c r="Z511" s="284">
        <f t="shared" si="510"/>
        <v>0</v>
      </c>
      <c r="AA511" s="17" t="s">
        <v>51</v>
      </c>
      <c r="AB511" s="17" t="s">
        <v>83</v>
      </c>
      <c r="AC511" s="88" t="s">
        <v>30</v>
      </c>
      <c r="AD511" s="22" t="s">
        <v>31</v>
      </c>
      <c r="AE511" s="23"/>
      <c r="AF511" s="52">
        <v>42228</v>
      </c>
      <c r="AG511" s="23" t="s">
        <v>45</v>
      </c>
    </row>
    <row r="512" spans="1:43">
      <c r="A512" s="93"/>
      <c r="C512" s="93"/>
      <c r="D512" s="94"/>
      <c r="E512" s="93"/>
      <c r="F512" s="93"/>
      <c r="G512" s="95"/>
      <c r="H512" s="93"/>
      <c r="I512" s="95"/>
      <c r="K512" s="122" t="s">
        <v>52</v>
      </c>
      <c r="L512" s="25">
        <f>SUBTOTAL(9,L510:L511)</f>
        <v>839857000</v>
      </c>
      <c r="M512" s="123">
        <f>SUBTOTAL(9,M510:M511)</f>
        <v>839857000</v>
      </c>
      <c r="N512" s="25">
        <v>51500000</v>
      </c>
      <c r="O512" s="123">
        <f t="shared" ref="O512:P512" si="511">SUBTOTAL(9,O510:O511)</f>
        <v>0</v>
      </c>
      <c r="P512" s="123">
        <f t="shared" si="511"/>
        <v>698796000</v>
      </c>
      <c r="Q512" s="121">
        <v>141061000</v>
      </c>
      <c r="R512" s="25">
        <v>753823000</v>
      </c>
      <c r="S512" s="25">
        <v>34534000</v>
      </c>
      <c r="T512" s="25">
        <v>0</v>
      </c>
      <c r="U512" s="123">
        <f t="shared" ref="U512:W512" si="512">SUBTOTAL(9,U510:U511)</f>
        <v>0</v>
      </c>
      <c r="V512" s="123">
        <f t="shared" si="512"/>
        <v>0</v>
      </c>
      <c r="W512" s="123">
        <f t="shared" si="512"/>
        <v>0</v>
      </c>
      <c r="X512" s="123">
        <f t="shared" ref="X512:Z512" si="513">SUBTOTAL(9,X510:X511)</f>
        <v>0</v>
      </c>
      <c r="Y512" s="123">
        <f t="shared" si="513"/>
        <v>698796000</v>
      </c>
      <c r="Z512" s="123">
        <f t="shared" si="513"/>
        <v>141061000</v>
      </c>
      <c r="AA512" s="99"/>
      <c r="AB512" s="99"/>
      <c r="AC512" s="273"/>
      <c r="AE512" s="23"/>
      <c r="AF512" s="24"/>
      <c r="AG512" s="23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</row>
    <row r="513" spans="1:43" ht="12" customHeight="1">
      <c r="A513" s="93"/>
      <c r="C513" s="93"/>
      <c r="D513" s="94"/>
      <c r="E513" s="93"/>
      <c r="F513" s="93"/>
      <c r="G513" s="95"/>
      <c r="H513" s="93"/>
      <c r="I513" s="95"/>
      <c r="K513" s="278"/>
      <c r="M513" s="93"/>
      <c r="O513" s="93"/>
      <c r="P513" s="93"/>
      <c r="U513" s="134"/>
      <c r="V513" s="134"/>
      <c r="W513" s="134"/>
      <c r="X513" s="134"/>
      <c r="Y513" s="134"/>
      <c r="Z513" s="93"/>
      <c r="AA513" s="93"/>
      <c r="AB513" s="93"/>
      <c r="AC513" s="272"/>
      <c r="AE513" s="23"/>
      <c r="AF513" s="24"/>
      <c r="AG513" s="23"/>
    </row>
    <row r="514" spans="1:43">
      <c r="A514" s="93"/>
      <c r="C514" s="93"/>
      <c r="D514" s="94"/>
      <c r="E514" s="93"/>
      <c r="F514" s="93"/>
      <c r="G514" s="95"/>
      <c r="H514" s="93"/>
      <c r="I514" s="95"/>
      <c r="K514" s="16" t="s">
        <v>53</v>
      </c>
      <c r="M514" s="93"/>
      <c r="O514" s="93"/>
      <c r="P514" s="93"/>
      <c r="U514" s="134"/>
      <c r="V514" s="134"/>
      <c r="W514" s="134"/>
      <c r="X514" s="134"/>
      <c r="Y514" s="134"/>
      <c r="Z514" s="93"/>
      <c r="AA514" s="93"/>
      <c r="AB514" s="93"/>
      <c r="AC514" s="272"/>
      <c r="AE514" s="23"/>
      <c r="AF514" s="24"/>
      <c r="AG514" s="23"/>
    </row>
    <row r="515" spans="1:43" ht="15" customHeight="1">
      <c r="A515" s="17">
        <v>31</v>
      </c>
      <c r="B515" s="106">
        <v>3</v>
      </c>
      <c r="C515" s="17" t="s">
        <v>54</v>
      </c>
      <c r="D515" s="18" t="s">
        <v>706</v>
      </c>
      <c r="E515" s="17" t="s">
        <v>369</v>
      </c>
      <c r="F515" s="17" t="s">
        <v>447</v>
      </c>
      <c r="G515" s="18" t="s">
        <v>448</v>
      </c>
      <c r="H515" s="18" t="s">
        <v>35</v>
      </c>
      <c r="I515" s="18">
        <v>30135053</v>
      </c>
      <c r="J515" s="124" t="str">
        <f t="shared" ref="J515:J517" si="514">CONCATENATE(I515,"-",H515)</f>
        <v>30135053-DISEÑO</v>
      </c>
      <c r="K515" s="18" t="s">
        <v>452</v>
      </c>
      <c r="L515" s="107">
        <v>67990000</v>
      </c>
      <c r="M515" s="19">
        <v>67990000</v>
      </c>
      <c r="N515" s="107">
        <v>0</v>
      </c>
      <c r="O515" s="19">
        <v>0</v>
      </c>
      <c r="P515" s="19">
        <v>67990000</v>
      </c>
      <c r="Q515" s="19">
        <v>0</v>
      </c>
      <c r="R515" s="108">
        <v>67990000</v>
      </c>
      <c r="S515" s="20">
        <v>0</v>
      </c>
      <c r="T515" s="21">
        <v>0</v>
      </c>
      <c r="U515" s="284">
        <v>0</v>
      </c>
      <c r="V515" s="284">
        <v>0</v>
      </c>
      <c r="W515" s="284">
        <v>0</v>
      </c>
      <c r="X515" s="284">
        <f t="shared" ref="X515:X517" si="515">U515+V515+W515</f>
        <v>0</v>
      </c>
      <c r="Y515" s="284">
        <f t="shared" ref="Y515:Y517" si="516">P515-X515</f>
        <v>67990000</v>
      </c>
      <c r="Z515" s="284">
        <f t="shared" ref="Z515:Z517" si="517">M515-(O515+P515)</f>
        <v>0</v>
      </c>
      <c r="AA515" s="17" t="s">
        <v>51</v>
      </c>
      <c r="AB515" s="17" t="s">
        <v>702</v>
      </c>
      <c r="AC515" s="88" t="s">
        <v>60</v>
      </c>
      <c r="AD515" s="22" t="s">
        <v>31</v>
      </c>
      <c r="AE515" s="23" t="s">
        <v>60</v>
      </c>
      <c r="AF515" s="24" t="s">
        <v>453</v>
      </c>
      <c r="AG515" s="23"/>
    </row>
    <row r="516" spans="1:43" ht="15" customHeight="1">
      <c r="A516" s="17">
        <v>31</v>
      </c>
      <c r="B516" s="106">
        <v>4</v>
      </c>
      <c r="C516" s="17" t="s">
        <v>54</v>
      </c>
      <c r="D516" s="18" t="s">
        <v>24</v>
      </c>
      <c r="E516" s="17" t="s">
        <v>369</v>
      </c>
      <c r="F516" s="17" t="s">
        <v>447</v>
      </c>
      <c r="G516" s="18" t="s">
        <v>448</v>
      </c>
      <c r="H516" s="18" t="s">
        <v>27</v>
      </c>
      <c r="I516" s="18">
        <v>30183122</v>
      </c>
      <c r="J516" s="124" t="str">
        <f t="shared" si="514"/>
        <v>30183122-EJECUCION</v>
      </c>
      <c r="K516" s="18" t="s">
        <v>454</v>
      </c>
      <c r="L516" s="107">
        <v>962450750</v>
      </c>
      <c r="M516" s="19">
        <v>962450750</v>
      </c>
      <c r="N516" s="107">
        <v>0</v>
      </c>
      <c r="O516" s="19">
        <v>0</v>
      </c>
      <c r="P516" s="19">
        <v>150000000</v>
      </c>
      <c r="Q516" s="19">
        <v>812450750</v>
      </c>
      <c r="R516" s="108">
        <v>150000000</v>
      </c>
      <c r="S516" s="20">
        <v>812450750</v>
      </c>
      <c r="T516" s="21">
        <v>0</v>
      </c>
      <c r="U516" s="284">
        <v>0</v>
      </c>
      <c r="V516" s="284">
        <v>0</v>
      </c>
      <c r="W516" s="284">
        <v>0</v>
      </c>
      <c r="X516" s="284">
        <f t="shared" si="515"/>
        <v>0</v>
      </c>
      <c r="Y516" s="284">
        <f t="shared" si="516"/>
        <v>150000000</v>
      </c>
      <c r="Z516" s="284">
        <f t="shared" si="517"/>
        <v>812450750</v>
      </c>
      <c r="AA516" s="17" t="s">
        <v>51</v>
      </c>
      <c r="AB516" s="17" t="s">
        <v>109</v>
      </c>
      <c r="AC516" s="88" t="s">
        <v>64</v>
      </c>
      <c r="AD516" s="22" t="s">
        <v>31</v>
      </c>
      <c r="AE516" s="23" t="s">
        <v>64</v>
      </c>
      <c r="AF516" s="24" t="s">
        <v>455</v>
      </c>
      <c r="AG516" s="23" t="s">
        <v>45</v>
      </c>
    </row>
    <row r="517" spans="1:43" ht="15" customHeight="1">
      <c r="A517" s="17">
        <v>31</v>
      </c>
      <c r="B517" s="106">
        <v>7</v>
      </c>
      <c r="C517" s="17" t="s">
        <v>54</v>
      </c>
      <c r="D517" s="18" t="s">
        <v>33</v>
      </c>
      <c r="E517" s="17" t="s">
        <v>369</v>
      </c>
      <c r="F517" s="17" t="s">
        <v>447</v>
      </c>
      <c r="G517" s="18" t="s">
        <v>448</v>
      </c>
      <c r="H517" s="18" t="s">
        <v>27</v>
      </c>
      <c r="I517" s="18">
        <v>30078798</v>
      </c>
      <c r="J517" s="124" t="str">
        <f t="shared" si="514"/>
        <v>30078798-EJECUCION</v>
      </c>
      <c r="K517" s="128" t="s">
        <v>456</v>
      </c>
      <c r="L517" s="107">
        <v>209972994</v>
      </c>
      <c r="M517" s="138">
        <v>209972994</v>
      </c>
      <c r="N517" s="107">
        <v>0</v>
      </c>
      <c r="O517" s="138">
        <v>0</v>
      </c>
      <c r="P517" s="138">
        <v>50000000</v>
      </c>
      <c r="Q517" s="19">
        <v>159972994</v>
      </c>
      <c r="R517" s="108">
        <v>50000000</v>
      </c>
      <c r="S517" s="20">
        <v>159972994</v>
      </c>
      <c r="T517" s="21">
        <v>0</v>
      </c>
      <c r="U517" s="284">
        <v>0</v>
      </c>
      <c r="V517" s="284">
        <v>0</v>
      </c>
      <c r="W517" s="284">
        <v>0</v>
      </c>
      <c r="X517" s="284">
        <f t="shared" si="515"/>
        <v>0</v>
      </c>
      <c r="Y517" s="284">
        <f t="shared" si="516"/>
        <v>50000000</v>
      </c>
      <c r="Z517" s="284">
        <f t="shared" si="517"/>
        <v>159972994</v>
      </c>
      <c r="AA517" s="17" t="s">
        <v>51</v>
      </c>
      <c r="AB517" s="17" t="s">
        <v>702</v>
      </c>
      <c r="AC517" s="88" t="s">
        <v>57</v>
      </c>
      <c r="AD517" s="22" t="s">
        <v>31</v>
      </c>
      <c r="AE517" s="23"/>
      <c r="AF517" s="24"/>
      <c r="AG517" s="23" t="s">
        <v>45</v>
      </c>
    </row>
    <row r="518" spans="1:43">
      <c r="A518" s="93"/>
      <c r="C518" s="93"/>
      <c r="D518" s="94"/>
      <c r="E518" s="93"/>
      <c r="F518" s="93"/>
      <c r="G518" s="95"/>
      <c r="H518" s="93"/>
      <c r="I518" s="95"/>
      <c r="K518" s="122" t="s">
        <v>66</v>
      </c>
      <c r="L518" s="25">
        <f>SUBTOTAL(9,L515:L517)</f>
        <v>1240413744</v>
      </c>
      <c r="M518" s="123">
        <f>SUBTOTAL(9,M515:M517)</f>
        <v>1240413744</v>
      </c>
      <c r="N518" s="25">
        <v>0</v>
      </c>
      <c r="O518" s="123">
        <f t="shared" ref="O518:P518" si="518">SUBTOTAL(9,O515:O517)</f>
        <v>0</v>
      </c>
      <c r="P518" s="123">
        <f t="shared" si="518"/>
        <v>267990000</v>
      </c>
      <c r="Q518" s="121">
        <v>972423744</v>
      </c>
      <c r="R518" s="25">
        <v>267990000</v>
      </c>
      <c r="S518" s="25">
        <v>972423744</v>
      </c>
      <c r="T518" s="25">
        <v>0</v>
      </c>
      <c r="U518" s="123">
        <f t="shared" ref="U518:W518" si="519">SUBTOTAL(9,U515:U517)</f>
        <v>0</v>
      </c>
      <c r="V518" s="123">
        <f t="shared" si="519"/>
        <v>0</v>
      </c>
      <c r="W518" s="123">
        <f t="shared" si="519"/>
        <v>0</v>
      </c>
      <c r="X518" s="123">
        <f t="shared" ref="X518:Z518" si="520">SUBTOTAL(9,X515:X517)</f>
        <v>0</v>
      </c>
      <c r="Y518" s="123">
        <f t="shared" si="520"/>
        <v>267990000</v>
      </c>
      <c r="Z518" s="123">
        <f t="shared" si="520"/>
        <v>972423744</v>
      </c>
      <c r="AA518" s="99"/>
      <c r="AB518" s="99"/>
      <c r="AC518" s="273"/>
      <c r="AE518" s="23"/>
      <c r="AF518" s="24"/>
      <c r="AG518" s="23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</row>
    <row r="519" spans="1:43" ht="12" customHeight="1">
      <c r="A519" s="93"/>
      <c r="C519" s="93"/>
      <c r="D519" s="94"/>
      <c r="E519" s="93"/>
      <c r="F519" s="93"/>
      <c r="G519" s="95"/>
      <c r="H519" s="93"/>
      <c r="I519" s="95"/>
      <c r="K519" s="278"/>
      <c r="M519" s="93"/>
      <c r="O519" s="93"/>
      <c r="P519" s="93"/>
      <c r="U519" s="134"/>
      <c r="V519" s="134"/>
      <c r="W519" s="134"/>
      <c r="X519" s="134"/>
      <c r="Y519" s="134"/>
      <c r="Z519" s="93"/>
      <c r="AA519" s="93"/>
      <c r="AB519" s="93"/>
      <c r="AC519" s="272"/>
      <c r="AE519" s="23"/>
      <c r="AF519" s="24"/>
      <c r="AG519" s="23"/>
    </row>
    <row r="520" spans="1:43" ht="18">
      <c r="A520" s="93"/>
      <c r="C520" s="93"/>
      <c r="D520" s="94"/>
      <c r="E520" s="93"/>
      <c r="F520" s="93"/>
      <c r="G520" s="95"/>
      <c r="H520" s="93"/>
      <c r="I520" s="95"/>
      <c r="K520" s="277" t="s">
        <v>457</v>
      </c>
      <c r="L520" s="58">
        <f>L518+L512+L507</f>
        <v>2725665514</v>
      </c>
      <c r="M520" s="123">
        <f>M518+M512+M507</f>
        <v>2724677148</v>
      </c>
      <c r="N520" s="58">
        <v>692894770</v>
      </c>
      <c r="O520" s="123">
        <f t="shared" ref="O520:P520" si="521">O518+O512+O507</f>
        <v>585379404</v>
      </c>
      <c r="P520" s="123">
        <f t="shared" si="521"/>
        <v>1025813000</v>
      </c>
      <c r="Q520" s="123">
        <v>1113484744</v>
      </c>
      <c r="R520" s="58">
        <v>1025813000</v>
      </c>
      <c r="S520" s="58">
        <v>1006957744</v>
      </c>
      <c r="T520" s="58">
        <v>0</v>
      </c>
      <c r="U520" s="123">
        <f t="shared" ref="U520:W520" si="522">U518+U512+U507</f>
        <v>42795137</v>
      </c>
      <c r="V520" s="123">
        <f t="shared" si="522"/>
        <v>0</v>
      </c>
      <c r="W520" s="123">
        <f t="shared" si="522"/>
        <v>0</v>
      </c>
      <c r="X520" s="123">
        <f t="shared" ref="X520:Z520" si="523">X518+X512+X507</f>
        <v>42795137</v>
      </c>
      <c r="Y520" s="123">
        <f t="shared" si="523"/>
        <v>983017863</v>
      </c>
      <c r="Z520" s="123">
        <f t="shared" si="523"/>
        <v>1113484744</v>
      </c>
      <c r="AA520" s="99"/>
      <c r="AB520" s="99"/>
      <c r="AC520" s="273"/>
      <c r="AE520" s="23"/>
      <c r="AF520" s="24"/>
      <c r="AG520" s="23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</row>
    <row r="521" spans="1:43" s="93" customFormat="1" ht="12" customHeight="1">
      <c r="D521" s="94"/>
      <c r="G521" s="95"/>
      <c r="I521" s="95"/>
      <c r="K521" s="96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C521" s="272"/>
      <c r="AE521" s="85"/>
      <c r="AF521" s="81"/>
      <c r="AG521" s="85"/>
    </row>
    <row r="522" spans="1:43" ht="18" customHeight="1">
      <c r="A522" s="73"/>
      <c r="B522" s="75"/>
      <c r="C522" s="73"/>
      <c r="D522" s="73"/>
      <c r="E522" s="73"/>
      <c r="F522" s="73"/>
      <c r="G522" s="130"/>
      <c r="H522" s="73"/>
      <c r="I522" s="310"/>
      <c r="J522" s="75"/>
      <c r="K522" s="276" t="s">
        <v>458</v>
      </c>
      <c r="L522" s="13"/>
      <c r="M522" s="73"/>
      <c r="N522" s="13"/>
      <c r="O522" s="73"/>
      <c r="P522" s="73"/>
      <c r="Q522" s="74"/>
      <c r="R522" s="13"/>
      <c r="S522" s="13"/>
      <c r="T522" s="13"/>
      <c r="U522" s="285"/>
      <c r="V522" s="285"/>
      <c r="W522" s="285"/>
      <c r="X522" s="285"/>
      <c r="Y522" s="285"/>
      <c r="Z522" s="130"/>
      <c r="AA522" s="130"/>
      <c r="AB522" s="73"/>
      <c r="AC522" s="73"/>
      <c r="AE522" s="23"/>
      <c r="AF522" s="24"/>
      <c r="AG522" s="23"/>
    </row>
    <row r="523" spans="1:43">
      <c r="A523" s="93"/>
      <c r="C523" s="93"/>
      <c r="D523" s="94"/>
      <c r="E523" s="93"/>
      <c r="F523" s="93"/>
      <c r="G523" s="95"/>
      <c r="H523" s="93"/>
      <c r="I523" s="95"/>
      <c r="K523" s="16" t="s">
        <v>22</v>
      </c>
      <c r="M523" s="93"/>
      <c r="O523" s="93"/>
      <c r="P523" s="93"/>
      <c r="U523" s="134"/>
      <c r="V523" s="134"/>
      <c r="W523" s="134"/>
      <c r="X523" s="134"/>
      <c r="Y523" s="134"/>
      <c r="Z523" s="93"/>
      <c r="AA523" s="93"/>
      <c r="AB523" s="93"/>
      <c r="AC523" s="272"/>
      <c r="AE523" s="23"/>
      <c r="AF523" s="24"/>
      <c r="AG523" s="23"/>
    </row>
    <row r="524" spans="1:43" ht="15" customHeight="1">
      <c r="A524" s="17">
        <v>22</v>
      </c>
      <c r="B524" s="106">
        <v>0</v>
      </c>
      <c r="C524" s="17" t="s">
        <v>23</v>
      </c>
      <c r="D524" s="18" t="s">
        <v>90</v>
      </c>
      <c r="E524" s="17" t="s">
        <v>369</v>
      </c>
      <c r="F524" s="17" t="s">
        <v>459</v>
      </c>
      <c r="G524" s="18" t="s">
        <v>460</v>
      </c>
      <c r="H524" s="18" t="s">
        <v>27</v>
      </c>
      <c r="I524" s="18">
        <v>30090907</v>
      </c>
      <c r="J524" s="124" t="str">
        <f t="shared" ref="J524:J525" si="524">CONCATENATE(I524,"-",H524)</f>
        <v>30090907-EJECUCION</v>
      </c>
      <c r="K524" s="18" t="s">
        <v>461</v>
      </c>
      <c r="L524" s="107">
        <v>57000000</v>
      </c>
      <c r="M524" s="19">
        <v>57000000</v>
      </c>
      <c r="N524" s="107">
        <v>48350000</v>
      </c>
      <c r="O524" s="19">
        <v>48350000</v>
      </c>
      <c r="P524" s="19">
        <v>8650000</v>
      </c>
      <c r="Q524" s="19">
        <v>0</v>
      </c>
      <c r="R524" s="108">
        <v>8650000</v>
      </c>
      <c r="S524" s="20">
        <v>0</v>
      </c>
      <c r="T524" s="21">
        <v>0</v>
      </c>
      <c r="U524" s="284">
        <v>0</v>
      </c>
      <c r="V524" s="284">
        <v>0</v>
      </c>
      <c r="W524" s="284">
        <v>0</v>
      </c>
      <c r="X524" s="284">
        <f t="shared" ref="X524:X525" si="525">U524+V524+W524</f>
        <v>0</v>
      </c>
      <c r="Y524" s="284">
        <f t="shared" ref="Y524:Y525" si="526">P524-X524</f>
        <v>8650000</v>
      </c>
      <c r="Z524" s="284">
        <f t="shared" ref="Z524:Z525" si="527">M524-(O524+P524)</f>
        <v>0</v>
      </c>
      <c r="AA524" s="17" t="s">
        <v>29</v>
      </c>
      <c r="AB524" s="17" t="s">
        <v>702</v>
      </c>
      <c r="AC524" s="88" t="s">
        <v>30</v>
      </c>
      <c r="AD524" s="22" t="s">
        <v>31</v>
      </c>
      <c r="AE524" s="23"/>
      <c r="AF524" s="24"/>
      <c r="AG524" s="23" t="s">
        <v>45</v>
      </c>
    </row>
    <row r="525" spans="1:43" ht="15" customHeight="1">
      <c r="A525" s="17">
        <v>31</v>
      </c>
      <c r="B525" s="106">
        <v>0</v>
      </c>
      <c r="C525" s="17" t="s">
        <v>49</v>
      </c>
      <c r="D525" s="18" t="s">
        <v>81</v>
      </c>
      <c r="E525" s="17" t="s">
        <v>369</v>
      </c>
      <c r="F525" s="17" t="s">
        <v>459</v>
      </c>
      <c r="G525" s="18" t="s">
        <v>460</v>
      </c>
      <c r="H525" s="18" t="s">
        <v>27</v>
      </c>
      <c r="I525" s="18">
        <v>30118582</v>
      </c>
      <c r="J525" s="124" t="str">
        <f t="shared" si="524"/>
        <v>30118582-EJECUCION</v>
      </c>
      <c r="K525" s="128" t="s">
        <v>462</v>
      </c>
      <c r="L525" s="107">
        <v>95417000</v>
      </c>
      <c r="M525" s="138">
        <v>95417000</v>
      </c>
      <c r="N525" s="107">
        <v>88823000</v>
      </c>
      <c r="O525" s="138">
        <v>0</v>
      </c>
      <c r="P525" s="138">
        <v>6177000</v>
      </c>
      <c r="Q525" s="19">
        <v>89240000</v>
      </c>
      <c r="R525" s="108">
        <v>6177000</v>
      </c>
      <c r="S525" s="20">
        <v>417000</v>
      </c>
      <c r="T525" s="21">
        <v>0</v>
      </c>
      <c r="U525" s="284">
        <v>0</v>
      </c>
      <c r="V525" s="284">
        <v>0</v>
      </c>
      <c r="W525" s="284">
        <v>0</v>
      </c>
      <c r="X525" s="284">
        <f t="shared" si="525"/>
        <v>0</v>
      </c>
      <c r="Y525" s="284">
        <f t="shared" si="526"/>
        <v>6177000</v>
      </c>
      <c r="Z525" s="284">
        <f t="shared" si="527"/>
        <v>89240000</v>
      </c>
      <c r="AA525" s="17"/>
      <c r="AB525" s="17" t="s">
        <v>83</v>
      </c>
      <c r="AC525" s="88" t="s">
        <v>30</v>
      </c>
      <c r="AD525" s="22" t="s">
        <v>31</v>
      </c>
      <c r="AE525" s="23" t="s">
        <v>30</v>
      </c>
      <c r="AF525" s="24" t="s">
        <v>463</v>
      </c>
      <c r="AG525" s="23" t="s">
        <v>45</v>
      </c>
    </row>
    <row r="526" spans="1:43">
      <c r="A526" s="93"/>
      <c r="C526" s="93"/>
      <c r="D526" s="94"/>
      <c r="E526" s="93"/>
      <c r="F526" s="93"/>
      <c r="G526" s="95"/>
      <c r="H526" s="93"/>
      <c r="I526" s="95"/>
      <c r="K526" s="122" t="s">
        <v>47</v>
      </c>
      <c r="L526" s="25">
        <f>SUBTOTAL(9,L524:L525)</f>
        <v>152417000</v>
      </c>
      <c r="M526" s="123">
        <f>SUBTOTAL(9,M524:M525)</f>
        <v>152417000</v>
      </c>
      <c r="N526" s="25">
        <v>137173000</v>
      </c>
      <c r="O526" s="123">
        <f t="shared" ref="O526:P526" si="528">SUBTOTAL(9,O524:O525)</f>
        <v>48350000</v>
      </c>
      <c r="P526" s="123">
        <f t="shared" si="528"/>
        <v>14827000</v>
      </c>
      <c r="Q526" s="121">
        <v>89240000</v>
      </c>
      <c r="R526" s="25">
        <v>14827000</v>
      </c>
      <c r="S526" s="25">
        <v>417000</v>
      </c>
      <c r="T526" s="25">
        <v>0</v>
      </c>
      <c r="U526" s="123">
        <f t="shared" ref="U526:W526" si="529">SUBTOTAL(9,U524:U525)</f>
        <v>0</v>
      </c>
      <c r="V526" s="123">
        <f t="shared" si="529"/>
        <v>0</v>
      </c>
      <c r="W526" s="123">
        <f t="shared" si="529"/>
        <v>0</v>
      </c>
      <c r="X526" s="123">
        <f t="shared" ref="X526:Z526" si="530">SUBTOTAL(9,X524:X525)</f>
        <v>0</v>
      </c>
      <c r="Y526" s="123">
        <f t="shared" si="530"/>
        <v>14827000</v>
      </c>
      <c r="Z526" s="123">
        <f t="shared" si="530"/>
        <v>89240000</v>
      </c>
      <c r="AA526" s="99"/>
      <c r="AB526" s="99"/>
      <c r="AC526" s="273"/>
      <c r="AE526" s="23"/>
      <c r="AF526" s="24"/>
      <c r="AG526" s="23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</row>
    <row r="527" spans="1:43" ht="16.5" customHeight="1">
      <c r="A527" s="93"/>
      <c r="C527" s="93"/>
      <c r="D527" s="94"/>
      <c r="E527" s="93"/>
      <c r="F527" s="93"/>
      <c r="G527" s="95"/>
      <c r="H527" s="93"/>
      <c r="I527" s="95"/>
      <c r="K527" s="278"/>
      <c r="M527" s="93"/>
      <c r="O527" s="93"/>
      <c r="P527" s="93"/>
      <c r="U527" s="134"/>
      <c r="V527" s="134"/>
      <c r="W527" s="134"/>
      <c r="X527" s="134"/>
      <c r="Y527" s="134"/>
      <c r="Z527" s="93"/>
      <c r="AA527" s="93"/>
      <c r="AB527" s="93"/>
      <c r="AC527" s="272"/>
      <c r="AE527" s="23"/>
      <c r="AF527" s="24"/>
      <c r="AG527" s="23"/>
    </row>
    <row r="528" spans="1:43">
      <c r="A528" s="93"/>
      <c r="C528" s="93"/>
      <c r="D528" s="94"/>
      <c r="E528" s="93"/>
      <c r="F528" s="93"/>
      <c r="G528" s="95"/>
      <c r="H528" s="93"/>
      <c r="I528" s="95"/>
      <c r="K528" s="16" t="s">
        <v>53</v>
      </c>
      <c r="M528" s="93"/>
      <c r="O528" s="93"/>
      <c r="P528" s="93"/>
      <c r="U528" s="134"/>
      <c r="V528" s="134"/>
      <c r="W528" s="134"/>
      <c r="X528" s="134"/>
      <c r="Y528" s="134"/>
      <c r="Z528" s="93"/>
      <c r="AA528" s="93"/>
      <c r="AB528" s="93"/>
      <c r="AC528" s="272"/>
      <c r="AE528" s="23"/>
      <c r="AF528" s="24"/>
      <c r="AG528" s="23"/>
    </row>
    <row r="529" spans="1:43" ht="15" customHeight="1">
      <c r="A529" s="17">
        <v>31</v>
      </c>
      <c r="B529" s="106">
        <v>1</v>
      </c>
      <c r="C529" s="17" t="s">
        <v>54</v>
      </c>
      <c r="D529" s="18" t="s">
        <v>24</v>
      </c>
      <c r="E529" s="17" t="s">
        <v>369</v>
      </c>
      <c r="F529" s="17" t="s">
        <v>459</v>
      </c>
      <c r="G529" s="18" t="s">
        <v>460</v>
      </c>
      <c r="H529" s="18" t="s">
        <v>27</v>
      </c>
      <c r="I529" s="18">
        <v>30069919</v>
      </c>
      <c r="J529" s="124" t="str">
        <f t="shared" ref="J529:J534" si="531">CONCATENATE(I529,"-",H529)</f>
        <v>30069919-EJECUCION</v>
      </c>
      <c r="K529" s="18" t="s">
        <v>464</v>
      </c>
      <c r="L529" s="107">
        <v>985097000</v>
      </c>
      <c r="M529" s="19">
        <v>985097000</v>
      </c>
      <c r="N529" s="107">
        <v>0</v>
      </c>
      <c r="O529" s="19">
        <v>0</v>
      </c>
      <c r="P529" s="19">
        <v>50000000</v>
      </c>
      <c r="Q529" s="19">
        <v>935097000</v>
      </c>
      <c r="R529" s="108">
        <v>50000000</v>
      </c>
      <c r="S529" s="20">
        <v>935097000</v>
      </c>
      <c r="T529" s="21">
        <v>0</v>
      </c>
      <c r="U529" s="284">
        <v>0</v>
      </c>
      <c r="V529" s="284">
        <v>0</v>
      </c>
      <c r="W529" s="284">
        <v>0</v>
      </c>
      <c r="X529" s="284">
        <f t="shared" ref="X529:X534" si="532">U529+V529+W529</f>
        <v>0</v>
      </c>
      <c r="Y529" s="284">
        <f t="shared" ref="Y529:Y534" si="533">P529-X529</f>
        <v>50000000</v>
      </c>
      <c r="Z529" s="284">
        <f t="shared" ref="Z529:Z534" si="534">M529-(O529+P529)</f>
        <v>935097000</v>
      </c>
      <c r="AA529" s="17" t="s">
        <v>51</v>
      </c>
      <c r="AB529" s="17" t="s">
        <v>109</v>
      </c>
      <c r="AC529" s="88" t="s">
        <v>60</v>
      </c>
      <c r="AD529" s="22" t="s">
        <v>31</v>
      </c>
      <c r="AE529" s="23" t="s">
        <v>60</v>
      </c>
      <c r="AF529" s="24" t="s">
        <v>465</v>
      </c>
      <c r="AG529" s="23" t="s">
        <v>45</v>
      </c>
    </row>
    <row r="530" spans="1:43" ht="15" customHeight="1">
      <c r="A530" s="17">
        <v>31</v>
      </c>
      <c r="B530" s="106">
        <v>2</v>
      </c>
      <c r="C530" s="17" t="s">
        <v>54</v>
      </c>
      <c r="D530" s="18" t="s">
        <v>24</v>
      </c>
      <c r="E530" s="17" t="s">
        <v>369</v>
      </c>
      <c r="F530" s="17" t="s">
        <v>459</v>
      </c>
      <c r="G530" s="18" t="s">
        <v>460</v>
      </c>
      <c r="H530" s="18" t="s">
        <v>27</v>
      </c>
      <c r="I530" s="18">
        <v>30472589</v>
      </c>
      <c r="J530" s="124" t="str">
        <f t="shared" si="531"/>
        <v>30472589-EJECUCION</v>
      </c>
      <c r="K530" s="18" t="s">
        <v>466</v>
      </c>
      <c r="L530" s="107">
        <v>1624576000</v>
      </c>
      <c r="M530" s="19">
        <v>1624576000</v>
      </c>
      <c r="N530" s="107">
        <v>0</v>
      </c>
      <c r="O530" s="19">
        <v>0</v>
      </c>
      <c r="P530" s="19">
        <v>100000000</v>
      </c>
      <c r="Q530" s="19">
        <v>1524576000</v>
      </c>
      <c r="R530" s="108">
        <v>100000000</v>
      </c>
      <c r="S530" s="20">
        <v>1524576000</v>
      </c>
      <c r="T530" s="21">
        <v>0</v>
      </c>
      <c r="U530" s="284">
        <v>0</v>
      </c>
      <c r="V530" s="284">
        <v>0</v>
      </c>
      <c r="W530" s="284">
        <v>0</v>
      </c>
      <c r="X530" s="284">
        <f t="shared" si="532"/>
        <v>0</v>
      </c>
      <c r="Y530" s="284">
        <f t="shared" si="533"/>
        <v>100000000</v>
      </c>
      <c r="Z530" s="284">
        <f t="shared" si="534"/>
        <v>1524576000</v>
      </c>
      <c r="AA530" s="17" t="s">
        <v>135</v>
      </c>
      <c r="AB530" s="17" t="s">
        <v>109</v>
      </c>
      <c r="AC530" s="88" t="s">
        <v>57</v>
      </c>
      <c r="AD530" s="22" t="s">
        <v>31</v>
      </c>
      <c r="AE530" s="23" t="s">
        <v>30</v>
      </c>
      <c r="AF530" s="24" t="s">
        <v>432</v>
      </c>
      <c r="AG530" s="23" t="e">
        <v>#N/A</v>
      </c>
    </row>
    <row r="531" spans="1:43" ht="15" customHeight="1">
      <c r="A531" s="17">
        <v>31</v>
      </c>
      <c r="B531" s="106">
        <v>5</v>
      </c>
      <c r="C531" s="17" t="s">
        <v>54</v>
      </c>
      <c r="D531" s="18" t="s">
        <v>38</v>
      </c>
      <c r="E531" s="17" t="s">
        <v>369</v>
      </c>
      <c r="F531" s="17" t="s">
        <v>459</v>
      </c>
      <c r="G531" s="18" t="s">
        <v>460</v>
      </c>
      <c r="H531" s="18" t="s">
        <v>27</v>
      </c>
      <c r="I531" s="18">
        <v>30428524</v>
      </c>
      <c r="J531" s="124" t="str">
        <f t="shared" si="531"/>
        <v>30428524-EJECUCION</v>
      </c>
      <c r="K531" s="18" t="s">
        <v>467</v>
      </c>
      <c r="L531" s="107">
        <v>332278000</v>
      </c>
      <c r="M531" s="19">
        <v>332278000</v>
      </c>
      <c r="N531" s="107">
        <v>0</v>
      </c>
      <c r="O531" s="19">
        <v>0</v>
      </c>
      <c r="P531" s="19">
        <v>100000000</v>
      </c>
      <c r="Q531" s="19">
        <v>232278000</v>
      </c>
      <c r="R531" s="108">
        <v>100000000</v>
      </c>
      <c r="S531" s="20">
        <v>232278000</v>
      </c>
      <c r="T531" s="21">
        <v>0</v>
      </c>
      <c r="U531" s="284">
        <v>0</v>
      </c>
      <c r="V531" s="284">
        <v>0</v>
      </c>
      <c r="W531" s="284">
        <v>0</v>
      </c>
      <c r="X531" s="284">
        <f t="shared" si="532"/>
        <v>0</v>
      </c>
      <c r="Y531" s="284">
        <f t="shared" si="533"/>
        <v>100000000</v>
      </c>
      <c r="Z531" s="284">
        <f t="shared" si="534"/>
        <v>232278000</v>
      </c>
      <c r="AA531" s="17" t="s">
        <v>51</v>
      </c>
      <c r="AB531" s="17" t="s">
        <v>701</v>
      </c>
      <c r="AC531" s="88" t="s">
        <v>40</v>
      </c>
      <c r="AD531" s="22" t="s">
        <v>31</v>
      </c>
      <c r="AE531" s="23"/>
      <c r="AF531" s="48" t="s">
        <v>468</v>
      </c>
      <c r="AG531" s="23"/>
    </row>
    <row r="532" spans="1:43" ht="15" customHeight="1">
      <c r="A532" s="17">
        <v>31</v>
      </c>
      <c r="B532" s="106">
        <v>6</v>
      </c>
      <c r="C532" s="17" t="s">
        <v>54</v>
      </c>
      <c r="D532" s="18" t="s">
        <v>38</v>
      </c>
      <c r="E532" s="17" t="s">
        <v>369</v>
      </c>
      <c r="F532" s="17" t="s">
        <v>459</v>
      </c>
      <c r="G532" s="18" t="s">
        <v>460</v>
      </c>
      <c r="H532" s="18" t="s">
        <v>27</v>
      </c>
      <c r="I532" s="18">
        <v>30428525</v>
      </c>
      <c r="J532" s="124" t="str">
        <f t="shared" si="531"/>
        <v>30428525-EJECUCION</v>
      </c>
      <c r="K532" s="18" t="s">
        <v>469</v>
      </c>
      <c r="L532" s="107">
        <v>460050000</v>
      </c>
      <c r="M532" s="19">
        <v>460050000</v>
      </c>
      <c r="N532" s="107">
        <v>0</v>
      </c>
      <c r="O532" s="19">
        <v>0</v>
      </c>
      <c r="P532" s="19">
        <v>100000000</v>
      </c>
      <c r="Q532" s="19">
        <v>360050000</v>
      </c>
      <c r="R532" s="108">
        <v>100000000</v>
      </c>
      <c r="S532" s="20">
        <v>360050000</v>
      </c>
      <c r="T532" s="21">
        <v>0</v>
      </c>
      <c r="U532" s="284">
        <v>0</v>
      </c>
      <c r="V532" s="284">
        <v>0</v>
      </c>
      <c r="W532" s="284">
        <v>0</v>
      </c>
      <c r="X532" s="284">
        <f t="shared" si="532"/>
        <v>0</v>
      </c>
      <c r="Y532" s="284">
        <f t="shared" si="533"/>
        <v>100000000</v>
      </c>
      <c r="Z532" s="284">
        <f t="shared" si="534"/>
        <v>360050000</v>
      </c>
      <c r="AA532" s="17" t="s">
        <v>51</v>
      </c>
      <c r="AB532" s="17" t="s">
        <v>701</v>
      </c>
      <c r="AC532" s="88" t="s">
        <v>40</v>
      </c>
      <c r="AD532" s="22" t="s">
        <v>31</v>
      </c>
      <c r="AE532" s="23"/>
      <c r="AF532" s="48" t="s">
        <v>470</v>
      </c>
      <c r="AG532" s="23"/>
    </row>
    <row r="533" spans="1:43" ht="15" customHeight="1">
      <c r="A533" s="17">
        <v>31</v>
      </c>
      <c r="B533" s="106">
        <v>4</v>
      </c>
      <c r="C533" s="17" t="s">
        <v>54</v>
      </c>
      <c r="D533" s="18" t="s">
        <v>24</v>
      </c>
      <c r="E533" s="17" t="s">
        <v>369</v>
      </c>
      <c r="F533" s="17" t="s">
        <v>459</v>
      </c>
      <c r="G533" s="18" t="s">
        <v>121</v>
      </c>
      <c r="H533" s="18" t="s">
        <v>27</v>
      </c>
      <c r="I533" s="18">
        <v>30135630</v>
      </c>
      <c r="J533" s="124" t="str">
        <f t="shared" si="531"/>
        <v>30135630-EJECUCION</v>
      </c>
      <c r="K533" s="18" t="s">
        <v>471</v>
      </c>
      <c r="L533" s="107">
        <v>1147289000</v>
      </c>
      <c r="M533" s="19">
        <v>1147289000</v>
      </c>
      <c r="N533" s="107">
        <v>0</v>
      </c>
      <c r="O533" s="19">
        <v>0</v>
      </c>
      <c r="P533" s="19">
        <v>50000000</v>
      </c>
      <c r="Q533" s="19">
        <v>1097289000</v>
      </c>
      <c r="R533" s="108">
        <v>50000000</v>
      </c>
      <c r="S533" s="20">
        <v>1097289000</v>
      </c>
      <c r="T533" s="21">
        <v>0</v>
      </c>
      <c r="U533" s="284">
        <v>0</v>
      </c>
      <c r="V533" s="284">
        <v>0</v>
      </c>
      <c r="W533" s="284">
        <v>0</v>
      </c>
      <c r="X533" s="284">
        <f t="shared" si="532"/>
        <v>0</v>
      </c>
      <c r="Y533" s="284">
        <f t="shared" si="533"/>
        <v>50000000</v>
      </c>
      <c r="Z533" s="284">
        <f t="shared" si="534"/>
        <v>1097289000</v>
      </c>
      <c r="AA533" s="17" t="s">
        <v>51</v>
      </c>
      <c r="AB533" s="17" t="s">
        <v>109</v>
      </c>
      <c r="AC533" s="88" t="s">
        <v>60</v>
      </c>
      <c r="AD533" s="22" t="s">
        <v>31</v>
      </c>
      <c r="AE533" s="23" t="s">
        <v>60</v>
      </c>
      <c r="AF533" s="24" t="s">
        <v>472</v>
      </c>
      <c r="AG533" s="23" t="s">
        <v>45</v>
      </c>
    </row>
    <row r="534" spans="1:43" ht="15" customHeight="1">
      <c r="A534" s="17">
        <v>29</v>
      </c>
      <c r="B534" s="106">
        <v>8</v>
      </c>
      <c r="C534" s="17" t="s">
        <v>54</v>
      </c>
      <c r="D534" s="18" t="s">
        <v>90</v>
      </c>
      <c r="E534" s="17" t="s">
        <v>369</v>
      </c>
      <c r="F534" s="17" t="s">
        <v>459</v>
      </c>
      <c r="G534" s="18" t="s">
        <v>460</v>
      </c>
      <c r="H534" s="18" t="s">
        <v>27</v>
      </c>
      <c r="I534" s="18">
        <v>30375822</v>
      </c>
      <c r="J534" s="124" t="str">
        <f t="shared" si="531"/>
        <v>30375822-EJECUCION</v>
      </c>
      <c r="K534" s="128" t="s">
        <v>473</v>
      </c>
      <c r="L534" s="107">
        <v>124535000</v>
      </c>
      <c r="M534" s="138">
        <v>124535000</v>
      </c>
      <c r="N534" s="107">
        <v>0</v>
      </c>
      <c r="O534" s="138">
        <v>0</v>
      </c>
      <c r="P534" s="138">
        <v>124535000</v>
      </c>
      <c r="Q534" s="19">
        <v>0</v>
      </c>
      <c r="R534" s="108">
        <v>124535000</v>
      </c>
      <c r="S534" s="20">
        <v>0</v>
      </c>
      <c r="T534" s="21">
        <v>0</v>
      </c>
      <c r="U534" s="284">
        <v>0</v>
      </c>
      <c r="V534" s="284">
        <v>0</v>
      </c>
      <c r="W534" s="284">
        <v>0</v>
      </c>
      <c r="X534" s="284">
        <f t="shared" si="532"/>
        <v>0</v>
      </c>
      <c r="Y534" s="284">
        <f t="shared" si="533"/>
        <v>124535000</v>
      </c>
      <c r="Z534" s="284">
        <f t="shared" si="534"/>
        <v>0</v>
      </c>
      <c r="AA534" s="17" t="s">
        <v>51</v>
      </c>
      <c r="AB534" s="17" t="s">
        <v>92</v>
      </c>
      <c r="AC534" s="88" t="s">
        <v>60</v>
      </c>
      <c r="AD534" s="22" t="s">
        <v>31</v>
      </c>
      <c r="AE534" s="23"/>
      <c r="AF534" s="24"/>
      <c r="AG534" s="23" t="s">
        <v>45</v>
      </c>
    </row>
    <row r="535" spans="1:43">
      <c r="A535" s="93"/>
      <c r="C535" s="93"/>
      <c r="D535" s="94"/>
      <c r="E535" s="93"/>
      <c r="F535" s="93"/>
      <c r="G535" s="95"/>
      <c r="H535" s="93"/>
      <c r="I535" s="95"/>
      <c r="K535" s="122" t="s">
        <v>66</v>
      </c>
      <c r="L535" s="25">
        <f>SUBTOTAL(9,L529:L534)</f>
        <v>4673825000</v>
      </c>
      <c r="M535" s="123">
        <f>SUBTOTAL(9,M529:M534)</f>
        <v>4673825000</v>
      </c>
      <c r="N535" s="25">
        <v>0</v>
      </c>
      <c r="O535" s="123">
        <f t="shared" ref="O535:P535" si="535">SUBTOTAL(9,O529:O534)</f>
        <v>0</v>
      </c>
      <c r="P535" s="123">
        <f t="shared" si="535"/>
        <v>524535000</v>
      </c>
      <c r="Q535" s="121">
        <v>4149290000</v>
      </c>
      <c r="R535" s="25">
        <v>524535000</v>
      </c>
      <c r="S535" s="25">
        <v>4149290000</v>
      </c>
      <c r="T535" s="25">
        <v>0</v>
      </c>
      <c r="U535" s="123">
        <f t="shared" ref="U535:W535" si="536">SUBTOTAL(9,U529:U534)</f>
        <v>0</v>
      </c>
      <c r="V535" s="123">
        <f t="shared" si="536"/>
        <v>0</v>
      </c>
      <c r="W535" s="123">
        <f t="shared" si="536"/>
        <v>0</v>
      </c>
      <c r="X535" s="123">
        <f t="shared" ref="X535:Z535" si="537">SUBTOTAL(9,X529:X534)</f>
        <v>0</v>
      </c>
      <c r="Y535" s="123">
        <f t="shared" si="537"/>
        <v>524535000</v>
      </c>
      <c r="Z535" s="123">
        <f t="shared" si="537"/>
        <v>4149290000</v>
      </c>
      <c r="AA535" s="99"/>
      <c r="AB535" s="99"/>
      <c r="AC535" s="273"/>
      <c r="AE535" s="23"/>
      <c r="AF535" s="24"/>
      <c r="AG535" s="23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</row>
    <row r="536" spans="1:43" ht="14.25" customHeight="1">
      <c r="A536" s="93"/>
      <c r="C536" s="93"/>
      <c r="D536" s="94"/>
      <c r="E536" s="93"/>
      <c r="F536" s="93"/>
      <c r="G536" s="95"/>
      <c r="H536" s="93"/>
      <c r="I536" s="95"/>
      <c r="K536" s="278"/>
      <c r="M536" s="93"/>
      <c r="O536" s="93"/>
      <c r="P536" s="93"/>
      <c r="U536" s="134"/>
      <c r="V536" s="134"/>
      <c r="W536" s="134"/>
      <c r="X536" s="134"/>
      <c r="Y536" s="134"/>
      <c r="Z536" s="93"/>
      <c r="AA536" s="93"/>
      <c r="AB536" s="93"/>
      <c r="AC536" s="272"/>
      <c r="AE536" s="23"/>
      <c r="AF536" s="24"/>
      <c r="AG536" s="23"/>
    </row>
    <row r="537" spans="1:43" ht="18">
      <c r="A537" s="93"/>
      <c r="C537" s="93"/>
      <c r="D537" s="94"/>
      <c r="E537" s="93"/>
      <c r="F537" s="93"/>
      <c r="G537" s="95"/>
      <c r="H537" s="93"/>
      <c r="I537" s="95"/>
      <c r="K537" s="277" t="s">
        <v>474</v>
      </c>
      <c r="L537" s="58">
        <f>L535+L526</f>
        <v>4826242000</v>
      </c>
      <c r="M537" s="123">
        <f>M535+M526</f>
        <v>4826242000</v>
      </c>
      <c r="N537" s="58">
        <v>137173000</v>
      </c>
      <c r="O537" s="123">
        <f t="shared" ref="O537:P537" si="538">O535+O526</f>
        <v>48350000</v>
      </c>
      <c r="P537" s="123">
        <f t="shared" si="538"/>
        <v>539362000</v>
      </c>
      <c r="Q537" s="123">
        <v>4238530000</v>
      </c>
      <c r="R537" s="58">
        <v>539362000</v>
      </c>
      <c r="S537" s="58">
        <v>4149707000</v>
      </c>
      <c r="T537" s="58">
        <v>0</v>
      </c>
      <c r="U537" s="123">
        <f t="shared" ref="U537:W537" si="539">U535+U526</f>
        <v>0</v>
      </c>
      <c r="V537" s="123">
        <f t="shared" si="539"/>
        <v>0</v>
      </c>
      <c r="W537" s="123">
        <f t="shared" si="539"/>
        <v>0</v>
      </c>
      <c r="X537" s="123">
        <f t="shared" ref="X537:Z537" si="540">X535+X526</f>
        <v>0</v>
      </c>
      <c r="Y537" s="123">
        <f t="shared" si="540"/>
        <v>539362000</v>
      </c>
      <c r="Z537" s="123">
        <f t="shared" si="540"/>
        <v>4238530000</v>
      </c>
      <c r="AA537" s="99"/>
      <c r="AB537" s="99"/>
      <c r="AC537" s="273"/>
      <c r="AE537" s="23"/>
      <c r="AF537" s="24"/>
      <c r="AG537" s="23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</row>
    <row r="538" spans="1:43" s="93" customFormat="1" ht="6.75" customHeight="1">
      <c r="D538" s="94"/>
      <c r="G538" s="95"/>
      <c r="I538" s="95"/>
      <c r="K538" s="96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C538" s="272"/>
      <c r="AE538" s="85"/>
      <c r="AF538" s="81"/>
      <c r="AG538" s="85"/>
    </row>
    <row r="539" spans="1:43" ht="18" customHeight="1">
      <c r="A539" s="73"/>
      <c r="B539" s="75"/>
      <c r="C539" s="73"/>
      <c r="D539" s="73"/>
      <c r="E539" s="73"/>
      <c r="F539" s="73"/>
      <c r="G539" s="130"/>
      <c r="H539" s="73"/>
      <c r="I539" s="310"/>
      <c r="J539" s="75"/>
      <c r="K539" s="276" t="s">
        <v>475</v>
      </c>
      <c r="L539" s="13"/>
      <c r="M539" s="73"/>
      <c r="N539" s="13"/>
      <c r="O539" s="73"/>
      <c r="P539" s="73"/>
      <c r="Q539" s="74"/>
      <c r="R539" s="13"/>
      <c r="S539" s="13"/>
      <c r="T539" s="13"/>
      <c r="U539" s="285"/>
      <c r="V539" s="285"/>
      <c r="W539" s="285"/>
      <c r="X539" s="285"/>
      <c r="Y539" s="285"/>
      <c r="Z539" s="130"/>
      <c r="AA539" s="130"/>
      <c r="AB539" s="73"/>
      <c r="AC539" s="73"/>
      <c r="AE539" s="23"/>
      <c r="AF539" s="24"/>
      <c r="AG539" s="23"/>
    </row>
    <row r="540" spans="1:43">
      <c r="A540" s="93"/>
      <c r="C540" s="93"/>
      <c r="D540" s="94"/>
      <c r="E540" s="93"/>
      <c r="F540" s="93"/>
      <c r="G540" s="95"/>
      <c r="H540" s="93"/>
      <c r="I540" s="95"/>
      <c r="K540" s="16" t="s">
        <v>22</v>
      </c>
      <c r="M540" s="93"/>
      <c r="O540" s="93"/>
      <c r="P540" s="93"/>
      <c r="U540" s="134"/>
      <c r="V540" s="134"/>
      <c r="W540" s="134"/>
      <c r="X540" s="134"/>
      <c r="Y540" s="134"/>
      <c r="Z540" s="93"/>
      <c r="AA540" s="93"/>
      <c r="AB540" s="93"/>
      <c r="AC540" s="272"/>
      <c r="AE540" s="23"/>
      <c r="AF540" s="24"/>
      <c r="AG540" s="23"/>
    </row>
    <row r="541" spans="1:43" ht="15" customHeight="1">
      <c r="A541" s="17">
        <v>31</v>
      </c>
      <c r="B541" s="106">
        <v>5</v>
      </c>
      <c r="C541" s="17" t="s">
        <v>23</v>
      </c>
      <c r="D541" s="18" t="s">
        <v>706</v>
      </c>
      <c r="E541" s="17" t="s">
        <v>369</v>
      </c>
      <c r="F541" s="17" t="s">
        <v>476</v>
      </c>
      <c r="G541" s="18" t="s">
        <v>477</v>
      </c>
      <c r="H541" s="18" t="s">
        <v>27</v>
      </c>
      <c r="I541" s="18">
        <v>30133125</v>
      </c>
      <c r="J541" s="124" t="str">
        <f t="shared" ref="J541:J542" si="541">CONCATENATE(I541,"-",H541)</f>
        <v>30133125-EJECUCION</v>
      </c>
      <c r="K541" s="18" t="s">
        <v>478</v>
      </c>
      <c r="L541" s="107">
        <v>1389723000</v>
      </c>
      <c r="M541" s="19">
        <v>1386058000</v>
      </c>
      <c r="N541" s="107">
        <v>558895673</v>
      </c>
      <c r="O541" s="19">
        <v>506443648</v>
      </c>
      <c r="P541" s="19">
        <v>688479294</v>
      </c>
      <c r="Q541" s="19">
        <v>191135058</v>
      </c>
      <c r="R541" s="108">
        <v>765532904</v>
      </c>
      <c r="S541" s="20">
        <v>65294423</v>
      </c>
      <c r="T541" s="21">
        <v>0</v>
      </c>
      <c r="U541" s="284">
        <v>107814972</v>
      </c>
      <c r="V541" s="284">
        <v>232718088</v>
      </c>
      <c r="W541" s="284">
        <v>53493462</v>
      </c>
      <c r="X541" s="284">
        <f t="shared" ref="X541:X542" si="542">U541+V541+W541</f>
        <v>394026522</v>
      </c>
      <c r="Y541" s="284">
        <f t="shared" ref="Y541:Y542" si="543">P541-X541</f>
        <v>294452772</v>
      </c>
      <c r="Z541" s="284">
        <f t="shared" ref="Z541:Z542" si="544">M541-(O541+P541)</f>
        <v>191135058</v>
      </c>
      <c r="AA541" s="17" t="s">
        <v>29</v>
      </c>
      <c r="AB541" s="17" t="s">
        <v>702</v>
      </c>
      <c r="AC541" s="88" t="s">
        <v>30</v>
      </c>
      <c r="AD541" s="22" t="s">
        <v>31</v>
      </c>
      <c r="AE541" s="23" t="s">
        <v>30</v>
      </c>
      <c r="AF541" s="24" t="s">
        <v>479</v>
      </c>
      <c r="AG541" s="23" t="s">
        <v>45</v>
      </c>
    </row>
    <row r="542" spans="1:43" ht="15" customHeight="1">
      <c r="A542" s="17">
        <v>31</v>
      </c>
      <c r="B542" s="53"/>
      <c r="C542" s="17" t="s">
        <v>23</v>
      </c>
      <c r="D542" s="18" t="s">
        <v>33</v>
      </c>
      <c r="E542" s="17" t="s">
        <v>369</v>
      </c>
      <c r="F542" s="17" t="s">
        <v>476</v>
      </c>
      <c r="G542" s="18"/>
      <c r="H542" s="18" t="s">
        <v>27</v>
      </c>
      <c r="I542" s="79">
        <v>30083106</v>
      </c>
      <c r="J542" s="124" t="str">
        <f t="shared" si="541"/>
        <v>30083106-EJECUCION</v>
      </c>
      <c r="K542" s="128" t="s">
        <v>718</v>
      </c>
      <c r="L542" s="109"/>
      <c r="M542" s="138">
        <v>2556541251</v>
      </c>
      <c r="N542" s="109"/>
      <c r="O542" s="138">
        <v>2479487641</v>
      </c>
      <c r="P542" s="138">
        <v>77053610</v>
      </c>
      <c r="Q542" s="19">
        <v>0</v>
      </c>
      <c r="R542" s="110"/>
      <c r="S542" s="72"/>
      <c r="T542" s="98"/>
      <c r="U542" s="284">
        <v>0</v>
      </c>
      <c r="V542" s="284">
        <v>0</v>
      </c>
      <c r="W542" s="284">
        <v>0</v>
      </c>
      <c r="X542" s="284">
        <f t="shared" si="542"/>
        <v>0</v>
      </c>
      <c r="Y542" s="284">
        <f t="shared" si="543"/>
        <v>77053610</v>
      </c>
      <c r="Z542" s="284">
        <f t="shared" si="544"/>
        <v>0</v>
      </c>
      <c r="AA542" s="17" t="s">
        <v>29</v>
      </c>
      <c r="AB542" s="17" t="s">
        <v>702</v>
      </c>
      <c r="AC542" s="88" t="s">
        <v>30</v>
      </c>
      <c r="AD542" s="22"/>
      <c r="AE542" s="23"/>
      <c r="AF542" s="24"/>
      <c r="AG542" s="23"/>
    </row>
    <row r="543" spans="1:43">
      <c r="A543" s="93"/>
      <c r="C543" s="93"/>
      <c r="D543" s="94"/>
      <c r="E543" s="93"/>
      <c r="F543" s="93"/>
      <c r="G543" s="95"/>
      <c r="H543" s="93"/>
      <c r="I543" s="95"/>
      <c r="K543" s="122" t="s">
        <v>47</v>
      </c>
      <c r="L543" s="25">
        <f>SUBTOTAL(9,L541)</f>
        <v>1389723000</v>
      </c>
      <c r="M543" s="123">
        <f>SUBTOTAL(9,M541:M542)</f>
        <v>3942599251</v>
      </c>
      <c r="N543" s="25">
        <f t="shared" ref="N543:P543" si="545">SUBTOTAL(9,N541:N542)</f>
        <v>558895673</v>
      </c>
      <c r="O543" s="123">
        <f t="shared" si="545"/>
        <v>2985931289</v>
      </c>
      <c r="P543" s="123">
        <f t="shared" si="545"/>
        <v>765532904</v>
      </c>
      <c r="Q543" s="121">
        <v>191135058</v>
      </c>
      <c r="R543" s="25">
        <v>765532904</v>
      </c>
      <c r="S543" s="25">
        <v>65294423</v>
      </c>
      <c r="T543" s="25">
        <v>0</v>
      </c>
      <c r="U543" s="123">
        <f t="shared" ref="U543:W543" si="546">SUBTOTAL(9,U541:U542)</f>
        <v>107814972</v>
      </c>
      <c r="V543" s="123">
        <f t="shared" si="546"/>
        <v>232718088</v>
      </c>
      <c r="W543" s="123">
        <f t="shared" si="546"/>
        <v>53493462</v>
      </c>
      <c r="X543" s="123">
        <f t="shared" ref="X543:Z543" si="547">SUBTOTAL(9,X541:X542)</f>
        <v>394026522</v>
      </c>
      <c r="Y543" s="123">
        <f t="shared" si="547"/>
        <v>371506382</v>
      </c>
      <c r="Z543" s="123">
        <f t="shared" si="547"/>
        <v>191135058</v>
      </c>
      <c r="AA543" s="99"/>
      <c r="AB543" s="99"/>
      <c r="AC543" s="273"/>
      <c r="AE543" s="23"/>
      <c r="AF543" s="24"/>
      <c r="AG543" s="23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</row>
    <row r="544" spans="1:43" ht="7.5" customHeight="1">
      <c r="A544" s="93"/>
      <c r="C544" s="93"/>
      <c r="D544" s="94"/>
      <c r="E544" s="93"/>
      <c r="F544" s="93"/>
      <c r="G544" s="95"/>
      <c r="H544" s="93"/>
      <c r="I544" s="95"/>
      <c r="K544" s="278"/>
      <c r="M544" s="93"/>
      <c r="O544" s="93"/>
      <c r="P544" s="93"/>
      <c r="U544" s="134"/>
      <c r="V544" s="134"/>
      <c r="W544" s="134"/>
      <c r="X544" s="134"/>
      <c r="Y544" s="134"/>
      <c r="Z544" s="93"/>
      <c r="AA544" s="93"/>
      <c r="AB544" s="93"/>
      <c r="AC544" s="272"/>
      <c r="AE544" s="23"/>
      <c r="AF544" s="24"/>
      <c r="AG544" s="23"/>
    </row>
    <row r="545" spans="1:43">
      <c r="A545" s="93"/>
      <c r="C545" s="93"/>
      <c r="D545" s="94"/>
      <c r="E545" s="93"/>
      <c r="F545" s="93"/>
      <c r="G545" s="95"/>
      <c r="H545" s="93"/>
      <c r="I545" s="95"/>
      <c r="K545" s="16" t="s">
        <v>48</v>
      </c>
      <c r="M545" s="93"/>
      <c r="O545" s="93"/>
      <c r="P545" s="93"/>
      <c r="U545" s="134"/>
      <c r="V545" s="134"/>
      <c r="W545" s="134"/>
      <c r="X545" s="134"/>
      <c r="Y545" s="134"/>
      <c r="Z545" s="93"/>
      <c r="AA545" s="93"/>
      <c r="AB545" s="93"/>
      <c r="AC545" s="272"/>
      <c r="AE545" s="23"/>
      <c r="AF545" s="24"/>
      <c r="AG545" s="23"/>
    </row>
    <row r="546" spans="1:43" ht="15" customHeight="1">
      <c r="A546" s="17">
        <v>31</v>
      </c>
      <c r="B546" s="106">
        <v>2</v>
      </c>
      <c r="C546" s="17" t="s">
        <v>49</v>
      </c>
      <c r="D546" s="18" t="s">
        <v>81</v>
      </c>
      <c r="E546" s="17" t="s">
        <v>369</v>
      </c>
      <c r="F546" s="17" t="s">
        <v>476</v>
      </c>
      <c r="G546" s="18" t="s">
        <v>477</v>
      </c>
      <c r="H546" s="18" t="s">
        <v>27</v>
      </c>
      <c r="I546" s="18">
        <v>30396081</v>
      </c>
      <c r="J546" s="124" t="str">
        <f t="shared" ref="J546:J548" si="548">CONCATENATE(I546,"-",H546)</f>
        <v>30396081-EJECUCION</v>
      </c>
      <c r="K546" s="18" t="s">
        <v>480</v>
      </c>
      <c r="L546" s="107">
        <v>30950000</v>
      </c>
      <c r="M546" s="19">
        <v>30950000</v>
      </c>
      <c r="N546" s="107">
        <v>0</v>
      </c>
      <c r="O546" s="19">
        <v>0</v>
      </c>
      <c r="P546" s="19">
        <v>30950000</v>
      </c>
      <c r="Q546" s="19">
        <v>0</v>
      </c>
      <c r="R546" s="108">
        <v>30950000</v>
      </c>
      <c r="S546" s="20">
        <v>0</v>
      </c>
      <c r="T546" s="21">
        <v>0</v>
      </c>
      <c r="U546" s="284">
        <v>0</v>
      </c>
      <c r="V546" s="284">
        <v>0</v>
      </c>
      <c r="W546" s="284">
        <v>0</v>
      </c>
      <c r="X546" s="284">
        <f t="shared" ref="X546:X548" si="549">U546+V546+W546</f>
        <v>0</v>
      </c>
      <c r="Y546" s="284">
        <f t="shared" ref="Y546:Y548" si="550">P546-X546</f>
        <v>30950000</v>
      </c>
      <c r="Z546" s="284">
        <f t="shared" ref="Z546:Z548" si="551">M546-(O546+P546)</f>
        <v>0</v>
      </c>
      <c r="AA546" s="17"/>
      <c r="AB546" s="17" t="s">
        <v>83</v>
      </c>
      <c r="AC546" s="88" t="s">
        <v>30</v>
      </c>
      <c r="AD546" s="22" t="s">
        <v>31</v>
      </c>
      <c r="AE546" s="23" t="s">
        <v>30</v>
      </c>
      <c r="AF546" s="24" t="s">
        <v>269</v>
      </c>
      <c r="AG546" s="23" t="s">
        <v>45</v>
      </c>
    </row>
    <row r="547" spans="1:43" ht="15" customHeight="1">
      <c r="A547" s="17">
        <v>31</v>
      </c>
      <c r="B547" s="106">
        <v>4</v>
      </c>
      <c r="C547" s="17" t="s">
        <v>49</v>
      </c>
      <c r="D547" s="18" t="s">
        <v>69</v>
      </c>
      <c r="E547" s="17" t="s">
        <v>369</v>
      </c>
      <c r="F547" s="17" t="s">
        <v>476</v>
      </c>
      <c r="G547" s="18" t="s">
        <v>477</v>
      </c>
      <c r="H547" s="18" t="s">
        <v>27</v>
      </c>
      <c r="I547" s="18">
        <v>30101055</v>
      </c>
      <c r="J547" s="124" t="str">
        <f t="shared" si="548"/>
        <v>30101055-EJECUCION</v>
      </c>
      <c r="K547" s="18" t="s">
        <v>481</v>
      </c>
      <c r="L547" s="107">
        <v>6054574700</v>
      </c>
      <c r="M547" s="19">
        <v>6054574700</v>
      </c>
      <c r="N547" s="107">
        <v>0</v>
      </c>
      <c r="O547" s="19">
        <v>0</v>
      </c>
      <c r="P547" s="19">
        <v>0</v>
      </c>
      <c r="Q547" s="19">
        <v>6054574700</v>
      </c>
      <c r="R547" s="108">
        <v>0</v>
      </c>
      <c r="S547" s="20">
        <v>6054574700</v>
      </c>
      <c r="T547" s="21">
        <v>0</v>
      </c>
      <c r="U547" s="284">
        <v>0</v>
      </c>
      <c r="V547" s="284">
        <v>0</v>
      </c>
      <c r="W547" s="284">
        <v>0</v>
      </c>
      <c r="X547" s="284">
        <f t="shared" si="549"/>
        <v>0</v>
      </c>
      <c r="Y547" s="284">
        <f t="shared" si="550"/>
        <v>0</v>
      </c>
      <c r="Z547" s="284">
        <f t="shared" si="551"/>
        <v>6054574700</v>
      </c>
      <c r="AA547" s="17"/>
      <c r="AB547" s="17" t="s">
        <v>73</v>
      </c>
      <c r="AC547" s="88" t="s">
        <v>74</v>
      </c>
      <c r="AD547" s="22" t="s">
        <v>31</v>
      </c>
      <c r="AE547" s="23" t="s">
        <v>30</v>
      </c>
      <c r="AF547" s="24" t="s">
        <v>111</v>
      </c>
      <c r="AG547" s="23" t="s">
        <v>45</v>
      </c>
    </row>
    <row r="548" spans="1:43" ht="15" customHeight="1">
      <c r="A548" s="17">
        <v>31</v>
      </c>
      <c r="B548" s="106">
        <v>8</v>
      </c>
      <c r="C548" s="17" t="s">
        <v>49</v>
      </c>
      <c r="D548" s="18" t="s">
        <v>38</v>
      </c>
      <c r="E548" s="17" t="s">
        <v>369</v>
      </c>
      <c r="F548" s="17" t="s">
        <v>476</v>
      </c>
      <c r="G548" s="18" t="s">
        <v>477</v>
      </c>
      <c r="H548" s="18" t="s">
        <v>27</v>
      </c>
      <c r="I548" s="18">
        <v>30396026</v>
      </c>
      <c r="J548" s="124" t="str">
        <f t="shared" si="548"/>
        <v>30396026-EJECUCION</v>
      </c>
      <c r="K548" s="128" t="s">
        <v>482</v>
      </c>
      <c r="L548" s="107">
        <v>400000000</v>
      </c>
      <c r="M548" s="138">
        <v>400000000</v>
      </c>
      <c r="N548" s="107">
        <v>0</v>
      </c>
      <c r="O548" s="138">
        <v>0</v>
      </c>
      <c r="P548" s="138">
        <v>75000000</v>
      </c>
      <c r="Q548" s="19">
        <v>325000000</v>
      </c>
      <c r="R548" s="113">
        <v>75000000</v>
      </c>
      <c r="S548" s="20">
        <v>325000000</v>
      </c>
      <c r="T548" s="21">
        <v>0</v>
      </c>
      <c r="U548" s="284">
        <v>0</v>
      </c>
      <c r="V548" s="284">
        <v>0</v>
      </c>
      <c r="W548" s="284">
        <v>0</v>
      </c>
      <c r="X548" s="284">
        <f t="shared" si="549"/>
        <v>0</v>
      </c>
      <c r="Y548" s="284">
        <f t="shared" si="550"/>
        <v>75000000</v>
      </c>
      <c r="Z548" s="284">
        <f t="shared" si="551"/>
        <v>325000000</v>
      </c>
      <c r="AA548" s="17" t="s">
        <v>51</v>
      </c>
      <c r="AB548" s="17" t="s">
        <v>701</v>
      </c>
      <c r="AC548" s="88" t="s">
        <v>40</v>
      </c>
      <c r="AD548" s="22" t="s">
        <v>31</v>
      </c>
      <c r="AE548" s="23"/>
      <c r="AF548" s="24" t="s">
        <v>483</v>
      </c>
      <c r="AG548" s="23" t="s">
        <v>45</v>
      </c>
    </row>
    <row r="549" spans="1:43">
      <c r="A549" s="93"/>
      <c r="C549" s="93"/>
      <c r="D549" s="94"/>
      <c r="E549" s="93"/>
      <c r="F549" s="93"/>
      <c r="G549" s="95"/>
      <c r="H549" s="93"/>
      <c r="I549" s="95"/>
      <c r="K549" s="122" t="s">
        <v>52</v>
      </c>
      <c r="L549" s="25">
        <f>SUBTOTAL(9,L546:L548)</f>
        <v>6485524700</v>
      </c>
      <c r="M549" s="123">
        <f>SUBTOTAL(9,M546:M548)</f>
        <v>6485524700</v>
      </c>
      <c r="N549" s="25">
        <v>0</v>
      </c>
      <c r="O549" s="123">
        <f t="shared" ref="O549:P549" si="552">SUBTOTAL(9,O546:O548)</f>
        <v>0</v>
      </c>
      <c r="P549" s="123">
        <f t="shared" si="552"/>
        <v>105950000</v>
      </c>
      <c r="Q549" s="121">
        <v>6379574700</v>
      </c>
      <c r="R549" s="25">
        <v>105950000</v>
      </c>
      <c r="S549" s="25">
        <v>6379574700</v>
      </c>
      <c r="T549" s="25">
        <v>0</v>
      </c>
      <c r="U549" s="123">
        <f t="shared" ref="U549:W549" si="553">SUBTOTAL(9,U546:U548)</f>
        <v>0</v>
      </c>
      <c r="V549" s="123">
        <f t="shared" si="553"/>
        <v>0</v>
      </c>
      <c r="W549" s="123">
        <f t="shared" si="553"/>
        <v>0</v>
      </c>
      <c r="X549" s="123">
        <f t="shared" ref="X549:Z549" si="554">SUBTOTAL(9,X546:X548)</f>
        <v>0</v>
      </c>
      <c r="Y549" s="123">
        <f t="shared" si="554"/>
        <v>105950000</v>
      </c>
      <c r="Z549" s="123">
        <f t="shared" si="554"/>
        <v>6379574700</v>
      </c>
      <c r="AA549" s="99"/>
      <c r="AB549" s="99"/>
      <c r="AC549" s="273"/>
      <c r="AE549" s="23"/>
      <c r="AF549" s="24"/>
      <c r="AG549" s="23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</row>
    <row r="550" spans="1:43" ht="5.25" customHeight="1">
      <c r="A550" s="93"/>
      <c r="C550" s="93"/>
      <c r="D550" s="94"/>
      <c r="E550" s="93"/>
      <c r="F550" s="93"/>
      <c r="G550" s="95"/>
      <c r="H550" s="93"/>
      <c r="I550" s="95"/>
      <c r="K550" s="278"/>
      <c r="M550" s="93"/>
      <c r="O550" s="93"/>
      <c r="P550" s="93"/>
      <c r="U550" s="134"/>
      <c r="V550" s="134"/>
      <c r="W550" s="134"/>
      <c r="X550" s="134"/>
      <c r="Y550" s="134"/>
      <c r="Z550" s="93"/>
      <c r="AA550" s="93"/>
      <c r="AB550" s="93"/>
      <c r="AC550" s="272"/>
      <c r="AE550" s="23"/>
      <c r="AF550" s="24"/>
      <c r="AG550" s="23"/>
    </row>
    <row r="551" spans="1:43">
      <c r="A551" s="93"/>
      <c r="C551" s="93"/>
      <c r="D551" s="94"/>
      <c r="E551" s="93"/>
      <c r="F551" s="93"/>
      <c r="G551" s="95"/>
      <c r="H551" s="93"/>
      <c r="I551" s="95"/>
      <c r="K551" s="16" t="s">
        <v>53</v>
      </c>
      <c r="M551" s="93"/>
      <c r="O551" s="93"/>
      <c r="P551" s="93"/>
      <c r="U551" s="134"/>
      <c r="V551" s="134"/>
      <c r="W551" s="134"/>
      <c r="X551" s="134"/>
      <c r="Y551" s="134"/>
      <c r="Z551" s="93"/>
      <c r="AA551" s="93"/>
      <c r="AB551" s="93"/>
      <c r="AC551" s="272"/>
      <c r="AE551" s="23"/>
      <c r="AF551" s="24"/>
      <c r="AG551" s="23"/>
    </row>
    <row r="552" spans="1:43" ht="15" customHeight="1">
      <c r="A552" s="17">
        <v>31</v>
      </c>
      <c r="B552" s="106">
        <v>9</v>
      </c>
      <c r="C552" s="17" t="s">
        <v>54</v>
      </c>
      <c r="D552" s="18" t="s">
        <v>38</v>
      </c>
      <c r="E552" s="17" t="s">
        <v>369</v>
      </c>
      <c r="F552" s="17" t="s">
        <v>476</v>
      </c>
      <c r="G552" s="18" t="s">
        <v>477</v>
      </c>
      <c r="H552" s="18" t="s">
        <v>27</v>
      </c>
      <c r="I552" s="18">
        <v>30430173</v>
      </c>
      <c r="J552" s="124" t="str">
        <f t="shared" ref="J552:J554" si="555">CONCATENATE(I552,"-",H552)</f>
        <v>30430173-EJECUCION</v>
      </c>
      <c r="K552" s="18" t="s">
        <v>484</v>
      </c>
      <c r="L552" s="107">
        <v>547411000</v>
      </c>
      <c r="M552" s="19">
        <v>547411000</v>
      </c>
      <c r="N552" s="107">
        <v>0</v>
      </c>
      <c r="O552" s="19">
        <v>0</v>
      </c>
      <c r="P552" s="19">
        <v>75000000</v>
      </c>
      <c r="Q552" s="19">
        <v>472411000</v>
      </c>
      <c r="R552" s="113">
        <v>75000000</v>
      </c>
      <c r="S552" s="20">
        <v>472411000</v>
      </c>
      <c r="T552" s="21">
        <v>0</v>
      </c>
      <c r="U552" s="284">
        <v>0</v>
      </c>
      <c r="V552" s="284">
        <v>0</v>
      </c>
      <c r="W552" s="284">
        <v>0</v>
      </c>
      <c r="X552" s="284">
        <f t="shared" ref="X552:X554" si="556">U552+V552+W552</f>
        <v>0</v>
      </c>
      <c r="Y552" s="284">
        <f t="shared" ref="Y552:Y554" si="557">P552-X552</f>
        <v>75000000</v>
      </c>
      <c r="Z552" s="284">
        <f t="shared" ref="Z552:Z554" si="558">M552-(O552+P552)</f>
        <v>472411000</v>
      </c>
      <c r="AA552" s="17" t="s">
        <v>51</v>
      </c>
      <c r="AB552" s="17" t="s">
        <v>701</v>
      </c>
      <c r="AC552" s="88" t="s">
        <v>40</v>
      </c>
      <c r="AD552" s="22" t="s">
        <v>31</v>
      </c>
      <c r="AE552" s="23"/>
      <c r="AF552" s="48" t="s">
        <v>485</v>
      </c>
      <c r="AG552" s="23"/>
    </row>
    <row r="553" spans="1:43" ht="15" customHeight="1">
      <c r="A553" s="17">
        <v>31</v>
      </c>
      <c r="B553" s="106">
        <v>0</v>
      </c>
      <c r="C553" s="17" t="s">
        <v>54</v>
      </c>
      <c r="D553" s="18" t="s">
        <v>81</v>
      </c>
      <c r="E553" s="17" t="s">
        <v>369</v>
      </c>
      <c r="F553" s="17" t="s">
        <v>476</v>
      </c>
      <c r="G553" s="18" t="s">
        <v>477</v>
      </c>
      <c r="H553" s="18" t="s">
        <v>27</v>
      </c>
      <c r="I553" s="18">
        <v>30288528</v>
      </c>
      <c r="J553" s="124" t="str">
        <f t="shared" si="555"/>
        <v>30288528-EJECUCION</v>
      </c>
      <c r="K553" s="18" t="s">
        <v>486</v>
      </c>
      <c r="L553" s="107">
        <v>68157000</v>
      </c>
      <c r="M553" s="19">
        <v>68157000</v>
      </c>
      <c r="N553" s="107">
        <v>0</v>
      </c>
      <c r="O553" s="19">
        <v>0</v>
      </c>
      <c r="P553" s="19">
        <v>68157000</v>
      </c>
      <c r="Q553" s="19">
        <v>0</v>
      </c>
      <c r="R553" s="108">
        <v>68157000</v>
      </c>
      <c r="S553" s="20">
        <v>0</v>
      </c>
      <c r="T553" s="21">
        <v>0</v>
      </c>
      <c r="U553" s="284">
        <v>0</v>
      </c>
      <c r="V553" s="284">
        <v>0</v>
      </c>
      <c r="W553" s="284">
        <v>0</v>
      </c>
      <c r="X553" s="284">
        <f t="shared" si="556"/>
        <v>0</v>
      </c>
      <c r="Y553" s="284">
        <f t="shared" si="557"/>
        <v>68157000</v>
      </c>
      <c r="Z553" s="284">
        <f t="shared" si="558"/>
        <v>0</v>
      </c>
      <c r="AA553" s="17" t="s">
        <v>135</v>
      </c>
      <c r="AB553" s="17" t="s">
        <v>83</v>
      </c>
      <c r="AC553" s="88" t="s">
        <v>30</v>
      </c>
      <c r="AD553" s="22"/>
      <c r="AE553" s="23"/>
      <c r="AF553" s="24"/>
      <c r="AG553" s="23" t="s">
        <v>45</v>
      </c>
    </row>
    <row r="554" spans="1:43" ht="15" customHeight="1">
      <c r="A554" s="17">
        <v>31</v>
      </c>
      <c r="B554" s="106">
        <v>10</v>
      </c>
      <c r="C554" s="17" t="s">
        <v>54</v>
      </c>
      <c r="D554" s="18" t="s">
        <v>24</v>
      </c>
      <c r="E554" s="17" t="s">
        <v>369</v>
      </c>
      <c r="F554" s="17" t="s">
        <v>476</v>
      </c>
      <c r="G554" s="18" t="s">
        <v>477</v>
      </c>
      <c r="H554" s="18" t="s">
        <v>27</v>
      </c>
      <c r="I554" s="18">
        <v>30185572</v>
      </c>
      <c r="J554" s="124" t="str">
        <f t="shared" si="555"/>
        <v>30185572-EJECUCION</v>
      </c>
      <c r="K554" s="128" t="s">
        <v>487</v>
      </c>
      <c r="L554" s="107">
        <v>2234448000</v>
      </c>
      <c r="M554" s="138">
        <v>2234448000</v>
      </c>
      <c r="N554" s="107">
        <v>0</v>
      </c>
      <c r="O554" s="138">
        <v>0</v>
      </c>
      <c r="P554" s="138">
        <v>100000000</v>
      </c>
      <c r="Q554" s="19">
        <v>2134448000</v>
      </c>
      <c r="R554" s="108">
        <v>100000000</v>
      </c>
      <c r="S554" s="20">
        <v>2134448000</v>
      </c>
      <c r="T554" s="21">
        <v>0</v>
      </c>
      <c r="U554" s="284">
        <v>0</v>
      </c>
      <c r="V554" s="284">
        <v>0</v>
      </c>
      <c r="W554" s="284">
        <v>0</v>
      </c>
      <c r="X554" s="284">
        <f t="shared" si="556"/>
        <v>0</v>
      </c>
      <c r="Y554" s="284">
        <f t="shared" si="557"/>
        <v>100000000</v>
      </c>
      <c r="Z554" s="284">
        <f t="shared" si="558"/>
        <v>2134448000</v>
      </c>
      <c r="AA554" s="17" t="s">
        <v>51</v>
      </c>
      <c r="AB554" s="17" t="s">
        <v>109</v>
      </c>
      <c r="AC554" s="88" t="s">
        <v>30</v>
      </c>
      <c r="AD554" s="22" t="s">
        <v>31</v>
      </c>
      <c r="AE554" s="23" t="s">
        <v>30</v>
      </c>
      <c r="AF554" s="24" t="s">
        <v>488</v>
      </c>
      <c r="AG554" s="23" t="s">
        <v>45</v>
      </c>
    </row>
    <row r="555" spans="1:43">
      <c r="A555" s="93"/>
      <c r="C555" s="93"/>
      <c r="D555" s="94"/>
      <c r="E555" s="93"/>
      <c r="F555" s="93"/>
      <c r="G555" s="95"/>
      <c r="H555" s="93"/>
      <c r="I555" s="95"/>
      <c r="K555" s="122" t="s">
        <v>66</v>
      </c>
      <c r="L555" s="25">
        <f>SUBTOTAL(9,L552:L554)</f>
        <v>2850016000</v>
      </c>
      <c r="M555" s="123">
        <f>SUBTOTAL(9,M552:M554)</f>
        <v>2850016000</v>
      </c>
      <c r="N555" s="25">
        <v>0</v>
      </c>
      <c r="O555" s="123">
        <f t="shared" ref="O555:P555" si="559">SUBTOTAL(9,O552:O554)</f>
        <v>0</v>
      </c>
      <c r="P555" s="123">
        <f t="shared" si="559"/>
        <v>243157000</v>
      </c>
      <c r="Q555" s="121">
        <v>2606859000</v>
      </c>
      <c r="R555" s="25">
        <v>243157000</v>
      </c>
      <c r="S555" s="25">
        <v>2606859000</v>
      </c>
      <c r="T555" s="25">
        <v>0</v>
      </c>
      <c r="U555" s="123">
        <f t="shared" ref="U555:W555" si="560">SUBTOTAL(9,U552:U554)</f>
        <v>0</v>
      </c>
      <c r="V555" s="123">
        <f t="shared" si="560"/>
        <v>0</v>
      </c>
      <c r="W555" s="123">
        <f t="shared" si="560"/>
        <v>0</v>
      </c>
      <c r="X555" s="123">
        <f t="shared" ref="X555:Z555" si="561">SUBTOTAL(9,X552:X554)</f>
        <v>0</v>
      </c>
      <c r="Y555" s="123">
        <f t="shared" si="561"/>
        <v>243157000</v>
      </c>
      <c r="Z555" s="123">
        <f t="shared" si="561"/>
        <v>2606859000</v>
      </c>
      <c r="AA555" s="99"/>
      <c r="AB555" s="99"/>
      <c r="AC555" s="273"/>
      <c r="AE555" s="23"/>
      <c r="AF555" s="24"/>
      <c r="AG555" s="23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</row>
    <row r="556" spans="1:43" ht="7.5" customHeight="1">
      <c r="A556" s="93"/>
      <c r="C556" s="93"/>
      <c r="D556" s="94"/>
      <c r="E556" s="93"/>
      <c r="F556" s="93"/>
      <c r="G556" s="95"/>
      <c r="H556" s="93"/>
      <c r="I556" s="95"/>
      <c r="K556" s="278"/>
      <c r="M556" s="93"/>
      <c r="O556" s="93"/>
      <c r="P556" s="93"/>
      <c r="U556" s="134"/>
      <c r="V556" s="134"/>
      <c r="W556" s="134"/>
      <c r="X556" s="134"/>
      <c r="Y556" s="134"/>
      <c r="Z556" s="93"/>
      <c r="AA556" s="93"/>
      <c r="AB556" s="93"/>
      <c r="AC556" s="272"/>
      <c r="AE556" s="23"/>
      <c r="AF556" s="24"/>
      <c r="AG556" s="23"/>
    </row>
    <row r="557" spans="1:43" ht="18">
      <c r="A557" s="93"/>
      <c r="C557" s="93"/>
      <c r="D557" s="94"/>
      <c r="E557" s="93"/>
      <c r="F557" s="93"/>
      <c r="G557" s="95"/>
      <c r="H557" s="93"/>
      <c r="I557" s="95"/>
      <c r="K557" s="277" t="s">
        <v>489</v>
      </c>
      <c r="L557" s="58">
        <f>L555+L549+L543</f>
        <v>10725263700</v>
      </c>
      <c r="M557" s="123">
        <f>M555+M549+M543</f>
        <v>13278139951</v>
      </c>
      <c r="N557" s="58">
        <v>558895673</v>
      </c>
      <c r="O557" s="123">
        <f t="shared" ref="O557:P557" si="562">O555+O549+O543</f>
        <v>2985931289</v>
      </c>
      <c r="P557" s="123">
        <f t="shared" si="562"/>
        <v>1114639904</v>
      </c>
      <c r="Q557" s="123">
        <v>9177568758</v>
      </c>
      <c r="R557" s="58">
        <v>1114639904</v>
      </c>
      <c r="S557" s="58">
        <v>9051728123</v>
      </c>
      <c r="T557" s="58">
        <v>0</v>
      </c>
      <c r="U557" s="123">
        <f t="shared" ref="U557:W557" si="563">U555+U549+U543</f>
        <v>107814972</v>
      </c>
      <c r="V557" s="123">
        <f t="shared" si="563"/>
        <v>232718088</v>
      </c>
      <c r="W557" s="123">
        <f t="shared" si="563"/>
        <v>53493462</v>
      </c>
      <c r="X557" s="123">
        <f t="shared" ref="X557:Z557" si="564">X555+X549+X543</f>
        <v>394026522</v>
      </c>
      <c r="Y557" s="123">
        <f t="shared" si="564"/>
        <v>720613382</v>
      </c>
      <c r="Z557" s="123">
        <f t="shared" si="564"/>
        <v>9177568758</v>
      </c>
      <c r="AA557" s="99"/>
      <c r="AB557" s="99"/>
      <c r="AC557" s="273"/>
      <c r="AE557" s="23"/>
      <c r="AF557" s="24"/>
      <c r="AG557" s="23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</row>
    <row r="558" spans="1:43" s="93" customFormat="1" ht="12" customHeight="1">
      <c r="D558" s="94"/>
      <c r="G558" s="95"/>
      <c r="I558" s="95"/>
      <c r="K558" s="96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C558" s="272"/>
      <c r="AE558" s="85"/>
      <c r="AF558" s="81"/>
      <c r="AG558" s="85"/>
    </row>
    <row r="559" spans="1:43" ht="18" customHeight="1">
      <c r="A559" s="73"/>
      <c r="B559" s="75"/>
      <c r="C559" s="73"/>
      <c r="D559" s="73"/>
      <c r="E559" s="73"/>
      <c r="F559" s="73"/>
      <c r="G559" s="130"/>
      <c r="H559" s="73"/>
      <c r="I559" s="310"/>
      <c r="J559" s="75"/>
      <c r="K559" s="276" t="s">
        <v>490</v>
      </c>
      <c r="L559" s="13"/>
      <c r="M559" s="73"/>
      <c r="N559" s="13"/>
      <c r="O559" s="73"/>
      <c r="P559" s="137"/>
      <c r="Q559" s="74"/>
      <c r="R559" s="13"/>
      <c r="S559" s="13"/>
      <c r="T559" s="13"/>
      <c r="U559" s="285"/>
      <c r="V559" s="285"/>
      <c r="W559" s="285"/>
      <c r="X559" s="285"/>
      <c r="Y559" s="285"/>
      <c r="Z559" s="130"/>
      <c r="AA559" s="130"/>
      <c r="AB559" s="73"/>
      <c r="AC559" s="73"/>
      <c r="AE559" s="23"/>
      <c r="AF559" s="24"/>
      <c r="AG559" s="23"/>
    </row>
    <row r="560" spans="1:43">
      <c r="A560" s="93"/>
      <c r="C560" s="93"/>
      <c r="D560" s="94"/>
      <c r="E560" s="93"/>
      <c r="F560" s="93"/>
      <c r="G560" s="95"/>
      <c r="H560" s="93"/>
      <c r="I560" s="95"/>
      <c r="K560" s="16" t="s">
        <v>22</v>
      </c>
      <c r="M560" s="93"/>
      <c r="O560" s="93"/>
      <c r="P560" s="93"/>
      <c r="U560" s="134"/>
      <c r="V560" s="134"/>
      <c r="W560" s="134"/>
      <c r="X560" s="134"/>
      <c r="Y560" s="134"/>
      <c r="Z560" s="93"/>
      <c r="AA560" s="93"/>
      <c r="AB560" s="93"/>
      <c r="AC560" s="272"/>
      <c r="AE560" s="23"/>
      <c r="AF560" s="24"/>
      <c r="AG560" s="23"/>
    </row>
    <row r="561" spans="1:43" ht="15" customHeight="1">
      <c r="A561" s="17">
        <v>31</v>
      </c>
      <c r="B561" s="106">
        <v>1</v>
      </c>
      <c r="C561" s="17" t="s">
        <v>23</v>
      </c>
      <c r="D561" s="18" t="s">
        <v>24</v>
      </c>
      <c r="E561" s="17" t="s">
        <v>369</v>
      </c>
      <c r="F561" s="17" t="s">
        <v>491</v>
      </c>
      <c r="G561" s="18" t="s">
        <v>492</v>
      </c>
      <c r="H561" s="18" t="s">
        <v>27</v>
      </c>
      <c r="I561" s="18">
        <v>30073551</v>
      </c>
      <c r="J561" s="124" t="str">
        <f t="shared" ref="J561:J562" si="565">CONCATENATE(I561,"-",H561)</f>
        <v>30073551-EJECUCION</v>
      </c>
      <c r="K561" s="18" t="s">
        <v>493</v>
      </c>
      <c r="L561" s="107">
        <v>2986626172</v>
      </c>
      <c r="M561" s="19">
        <v>2976532172</v>
      </c>
      <c r="N561" s="107">
        <v>1959633655</v>
      </c>
      <c r="O561" s="19">
        <v>1969987155</v>
      </c>
      <c r="P561" s="19">
        <v>1006545017</v>
      </c>
      <c r="Q561" s="19">
        <v>0</v>
      </c>
      <c r="R561" s="113">
        <v>1016898517</v>
      </c>
      <c r="S561" s="20">
        <v>10094000</v>
      </c>
      <c r="T561" s="21">
        <v>0</v>
      </c>
      <c r="U561" s="284">
        <v>708318412</v>
      </c>
      <c r="V561" s="284">
        <v>0</v>
      </c>
      <c r="W561" s="284">
        <v>186739605</v>
      </c>
      <c r="X561" s="284">
        <f t="shared" ref="X561:X562" si="566">U561+V561+W561</f>
        <v>895058017</v>
      </c>
      <c r="Y561" s="284">
        <f t="shared" ref="Y561:Y562" si="567">P561-X561</f>
        <v>111487000</v>
      </c>
      <c r="Z561" s="284">
        <f t="shared" ref="Z561:Z562" si="568">M561-(O561+P561)</f>
        <v>0</v>
      </c>
      <c r="AA561" s="17" t="s">
        <v>29</v>
      </c>
      <c r="AB561" s="17" t="s">
        <v>702</v>
      </c>
      <c r="AC561" s="88" t="s">
        <v>30</v>
      </c>
      <c r="AD561" s="22" t="s">
        <v>31</v>
      </c>
      <c r="AE561" s="23" t="s">
        <v>30</v>
      </c>
      <c r="AF561" s="24" t="s">
        <v>193</v>
      </c>
      <c r="AG561" s="23" t="s">
        <v>45</v>
      </c>
    </row>
    <row r="562" spans="1:43" ht="15" customHeight="1">
      <c r="A562" s="17">
        <v>31</v>
      </c>
      <c r="B562" s="106">
        <v>5</v>
      </c>
      <c r="C562" s="17" t="s">
        <v>23</v>
      </c>
      <c r="D562" s="18" t="s">
        <v>24</v>
      </c>
      <c r="E562" s="17" t="s">
        <v>369</v>
      </c>
      <c r="F562" s="17" t="s">
        <v>491</v>
      </c>
      <c r="G562" s="18" t="s">
        <v>492</v>
      </c>
      <c r="H562" s="18" t="s">
        <v>27</v>
      </c>
      <c r="I562" s="18">
        <v>30115878</v>
      </c>
      <c r="J562" s="124" t="str">
        <f t="shared" si="565"/>
        <v>30115878-EJECUCION</v>
      </c>
      <c r="K562" s="128" t="s">
        <v>494</v>
      </c>
      <c r="L562" s="107">
        <v>46217000</v>
      </c>
      <c r="M562" s="138">
        <v>46217000</v>
      </c>
      <c r="N562" s="107">
        <v>39584450</v>
      </c>
      <c r="O562" s="138">
        <v>37373600</v>
      </c>
      <c r="P562" s="138">
        <v>8843400</v>
      </c>
      <c r="Q562" s="19">
        <v>0</v>
      </c>
      <c r="R562" s="108">
        <v>6632550</v>
      </c>
      <c r="S562" s="20">
        <v>0</v>
      </c>
      <c r="T562" s="21">
        <v>0</v>
      </c>
      <c r="U562" s="284">
        <v>0</v>
      </c>
      <c r="V562" s="284">
        <v>0</v>
      </c>
      <c r="W562" s="284">
        <v>0</v>
      </c>
      <c r="X562" s="284">
        <f t="shared" si="566"/>
        <v>0</v>
      </c>
      <c r="Y562" s="284">
        <f t="shared" si="567"/>
        <v>8843400</v>
      </c>
      <c r="Z562" s="284">
        <f t="shared" si="568"/>
        <v>0</v>
      </c>
      <c r="AA562" s="17" t="s">
        <v>29</v>
      </c>
      <c r="AB562" s="17" t="s">
        <v>702</v>
      </c>
      <c r="AC562" s="88" t="s">
        <v>30</v>
      </c>
      <c r="AD562" s="22" t="s">
        <v>31</v>
      </c>
      <c r="AE562" s="23"/>
      <c r="AF562" s="24"/>
      <c r="AG562" s="23" t="s">
        <v>45</v>
      </c>
    </row>
    <row r="563" spans="1:43">
      <c r="A563" s="93"/>
      <c r="C563" s="93"/>
      <c r="D563" s="94"/>
      <c r="E563" s="93"/>
      <c r="F563" s="93"/>
      <c r="G563" s="95"/>
      <c r="H563" s="93"/>
      <c r="I563" s="95"/>
      <c r="K563" s="122" t="s">
        <v>47</v>
      </c>
      <c r="L563" s="25">
        <f>SUBTOTAL(9,L561:L562)</f>
        <v>3032843172</v>
      </c>
      <c r="M563" s="123">
        <f>SUBTOTAL(9,M561:M562)</f>
        <v>3022749172</v>
      </c>
      <c r="N563" s="25">
        <v>1999218105</v>
      </c>
      <c r="O563" s="123">
        <f t="shared" ref="O563:P563" si="569">SUBTOTAL(9,O561:O562)</f>
        <v>2007360755</v>
      </c>
      <c r="P563" s="123">
        <f t="shared" si="569"/>
        <v>1015388417</v>
      </c>
      <c r="Q563" s="121">
        <v>0</v>
      </c>
      <c r="R563" s="25">
        <v>1023531067</v>
      </c>
      <c r="S563" s="25">
        <v>10094000</v>
      </c>
      <c r="T563" s="25">
        <v>0</v>
      </c>
      <c r="U563" s="123">
        <f t="shared" ref="U563:W563" si="570">SUBTOTAL(9,U561:U562)</f>
        <v>708318412</v>
      </c>
      <c r="V563" s="123">
        <f t="shared" si="570"/>
        <v>0</v>
      </c>
      <c r="W563" s="123">
        <f t="shared" si="570"/>
        <v>186739605</v>
      </c>
      <c r="X563" s="123">
        <f t="shared" ref="X563:Z563" si="571">SUBTOTAL(9,X561:X562)</f>
        <v>895058017</v>
      </c>
      <c r="Y563" s="123">
        <f t="shared" si="571"/>
        <v>120330400</v>
      </c>
      <c r="Z563" s="123">
        <f t="shared" si="571"/>
        <v>0</v>
      </c>
      <c r="AA563" s="99"/>
      <c r="AB563" s="99"/>
      <c r="AC563" s="273"/>
      <c r="AE563" s="23"/>
      <c r="AF563" s="24"/>
      <c r="AG563" s="23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</row>
    <row r="564" spans="1:43" ht="12" customHeight="1">
      <c r="A564" s="93"/>
      <c r="C564" s="93"/>
      <c r="D564" s="94"/>
      <c r="E564" s="93"/>
      <c r="F564" s="93"/>
      <c r="G564" s="95"/>
      <c r="H564" s="93"/>
      <c r="I564" s="95"/>
      <c r="K564" s="278"/>
      <c r="M564" s="93"/>
      <c r="O564" s="93"/>
      <c r="P564" s="93"/>
      <c r="U564" s="134"/>
      <c r="V564" s="134"/>
      <c r="W564" s="134"/>
      <c r="X564" s="134"/>
      <c r="Y564" s="134"/>
      <c r="Z564" s="93"/>
      <c r="AA564" s="93"/>
      <c r="AB564" s="93"/>
      <c r="AC564" s="272"/>
      <c r="AE564" s="23"/>
      <c r="AF564" s="24"/>
      <c r="AG564" s="23"/>
    </row>
    <row r="565" spans="1:43">
      <c r="A565" s="93"/>
      <c r="C565" s="93"/>
      <c r="D565" s="94"/>
      <c r="E565" s="93"/>
      <c r="F565" s="93"/>
      <c r="G565" s="95"/>
      <c r="H565" s="93"/>
      <c r="I565" s="95"/>
      <c r="K565" s="16" t="s">
        <v>48</v>
      </c>
      <c r="M565" s="93"/>
      <c r="O565" s="93"/>
      <c r="P565" s="93"/>
      <c r="U565" s="134"/>
      <c r="V565" s="134"/>
      <c r="W565" s="134"/>
      <c r="X565" s="134"/>
      <c r="Y565" s="134"/>
      <c r="Z565" s="93"/>
      <c r="AA565" s="93"/>
      <c r="AB565" s="93"/>
      <c r="AC565" s="272"/>
      <c r="AE565" s="23"/>
      <c r="AF565" s="24"/>
      <c r="AG565" s="23"/>
    </row>
    <row r="566" spans="1:43" ht="15" customHeight="1">
      <c r="A566" s="17">
        <v>31</v>
      </c>
      <c r="B566" s="106">
        <v>2</v>
      </c>
      <c r="C566" s="17" t="s">
        <v>23</v>
      </c>
      <c r="D566" s="18" t="s">
        <v>24</v>
      </c>
      <c r="E566" s="17" t="s">
        <v>369</v>
      </c>
      <c r="F566" s="17" t="s">
        <v>491</v>
      </c>
      <c r="G566" s="18" t="s">
        <v>492</v>
      </c>
      <c r="H566" s="18" t="s">
        <v>27</v>
      </c>
      <c r="I566" s="18">
        <v>30086022</v>
      </c>
      <c r="J566" s="124" t="str">
        <f t="shared" ref="J566:J567" si="572">CONCATENATE(I566,"-",H566)</f>
        <v>30086022-EJECUCION</v>
      </c>
      <c r="K566" s="18" t="s">
        <v>495</v>
      </c>
      <c r="L566" s="107">
        <v>921181668</v>
      </c>
      <c r="M566" s="19">
        <v>493674000</v>
      </c>
      <c r="N566" s="107">
        <v>0</v>
      </c>
      <c r="O566" s="19">
        <v>1000000</v>
      </c>
      <c r="P566" s="19">
        <v>300000000</v>
      </c>
      <c r="Q566" s="19">
        <v>192674000</v>
      </c>
      <c r="R566" s="108">
        <v>300000000</v>
      </c>
      <c r="S566" s="20">
        <v>621181668</v>
      </c>
      <c r="T566" s="21">
        <v>0</v>
      </c>
      <c r="U566" s="284">
        <v>0</v>
      </c>
      <c r="V566" s="284">
        <v>86817602</v>
      </c>
      <c r="W566" s="284">
        <v>69277695</v>
      </c>
      <c r="X566" s="284">
        <f t="shared" ref="X566:X567" si="573">U566+V566+W566</f>
        <v>156095297</v>
      </c>
      <c r="Y566" s="284">
        <f t="shared" ref="Y566:Y567" si="574">P566-X566</f>
        <v>143904703</v>
      </c>
      <c r="Z566" s="284">
        <f t="shared" ref="Z566:Z567" si="575">M566-(O566+P566)</f>
        <v>192674000</v>
      </c>
      <c r="AA566" s="17" t="s">
        <v>29</v>
      </c>
      <c r="AB566" s="17" t="s">
        <v>109</v>
      </c>
      <c r="AC566" s="88" t="s">
        <v>30</v>
      </c>
      <c r="AD566" s="22" t="s">
        <v>31</v>
      </c>
      <c r="AE566" s="23" t="s">
        <v>30</v>
      </c>
      <c r="AF566" s="24" t="s">
        <v>191</v>
      </c>
      <c r="AG566" s="23" t="s">
        <v>45</v>
      </c>
    </row>
    <row r="567" spans="1:43" ht="15" customHeight="1">
      <c r="A567" s="17">
        <v>31</v>
      </c>
      <c r="B567" s="106">
        <v>3</v>
      </c>
      <c r="C567" s="17" t="s">
        <v>23</v>
      </c>
      <c r="D567" s="18" t="s">
        <v>24</v>
      </c>
      <c r="E567" s="17" t="s">
        <v>369</v>
      </c>
      <c r="F567" s="17" t="s">
        <v>491</v>
      </c>
      <c r="G567" s="18" t="s">
        <v>492</v>
      </c>
      <c r="H567" s="18" t="s">
        <v>27</v>
      </c>
      <c r="I567" s="18">
        <v>30086050</v>
      </c>
      <c r="J567" s="124" t="str">
        <f t="shared" si="572"/>
        <v>30086050-EJECUCION</v>
      </c>
      <c r="K567" s="128" t="s">
        <v>496</v>
      </c>
      <c r="L567" s="107">
        <v>572800000</v>
      </c>
      <c r="M567" s="138">
        <v>729698000</v>
      </c>
      <c r="N567" s="107">
        <v>0</v>
      </c>
      <c r="O567" s="138">
        <v>1000000</v>
      </c>
      <c r="P567" s="138">
        <v>300000000</v>
      </c>
      <c r="Q567" s="19">
        <v>428698000</v>
      </c>
      <c r="R567" s="108">
        <v>300000000</v>
      </c>
      <c r="S567" s="20">
        <v>272800000</v>
      </c>
      <c r="T567" s="21">
        <v>0</v>
      </c>
      <c r="U567" s="284">
        <v>0</v>
      </c>
      <c r="V567" s="284">
        <v>0</v>
      </c>
      <c r="W567" s="284">
        <v>0</v>
      </c>
      <c r="X567" s="284">
        <f t="shared" si="573"/>
        <v>0</v>
      </c>
      <c r="Y567" s="284">
        <f t="shared" si="574"/>
        <v>300000000</v>
      </c>
      <c r="Z567" s="284">
        <f t="shared" si="575"/>
        <v>428698000</v>
      </c>
      <c r="AA567" s="17" t="s">
        <v>29</v>
      </c>
      <c r="AB567" s="17" t="s">
        <v>109</v>
      </c>
      <c r="AC567" s="88" t="s">
        <v>30</v>
      </c>
      <c r="AD567" s="22" t="s">
        <v>31</v>
      </c>
      <c r="AE567" s="23" t="s">
        <v>30</v>
      </c>
      <c r="AF567" s="24" t="s">
        <v>497</v>
      </c>
      <c r="AG567" s="23" t="s">
        <v>45</v>
      </c>
    </row>
    <row r="568" spans="1:43">
      <c r="A568" s="93"/>
      <c r="C568" s="93"/>
      <c r="D568" s="94"/>
      <c r="E568" s="93"/>
      <c r="F568" s="93"/>
      <c r="G568" s="95"/>
      <c r="H568" s="93"/>
      <c r="I568" s="95"/>
      <c r="K568" s="122" t="s">
        <v>52</v>
      </c>
      <c r="L568" s="25">
        <f>SUBTOTAL(9,L566:L567)</f>
        <v>1493981668</v>
      </c>
      <c r="M568" s="123">
        <f>SUBTOTAL(9,M566:M567)</f>
        <v>1223372000</v>
      </c>
      <c r="N568" s="25">
        <v>0</v>
      </c>
      <c r="O568" s="123">
        <f t="shared" ref="O568:P568" si="576">SUBTOTAL(9,O566:O567)</f>
        <v>2000000</v>
      </c>
      <c r="P568" s="123">
        <f t="shared" si="576"/>
        <v>600000000</v>
      </c>
      <c r="Q568" s="121">
        <v>621372000</v>
      </c>
      <c r="R568" s="25">
        <v>600000000</v>
      </c>
      <c r="S568" s="25">
        <v>893981668</v>
      </c>
      <c r="T568" s="25" t="e">
        <v>#REF!</v>
      </c>
      <c r="U568" s="123">
        <f t="shared" ref="U568:W568" si="577">SUBTOTAL(9,U566:U567)</f>
        <v>0</v>
      </c>
      <c r="V568" s="123">
        <f t="shared" si="577"/>
        <v>86817602</v>
      </c>
      <c r="W568" s="123">
        <f t="shared" si="577"/>
        <v>69277695</v>
      </c>
      <c r="X568" s="123">
        <f t="shared" ref="X568:Z568" si="578">SUBTOTAL(9,X566:X567)</f>
        <v>156095297</v>
      </c>
      <c r="Y568" s="123">
        <f t="shared" si="578"/>
        <v>443904703</v>
      </c>
      <c r="Z568" s="123">
        <f t="shared" si="578"/>
        <v>621372000</v>
      </c>
      <c r="AA568" s="99"/>
      <c r="AB568" s="99"/>
      <c r="AC568" s="273"/>
      <c r="AE568" s="23"/>
      <c r="AF568" s="24"/>
      <c r="AG568" s="23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</row>
    <row r="569" spans="1:43" ht="12" customHeight="1">
      <c r="A569" s="93"/>
      <c r="C569" s="93"/>
      <c r="D569" s="94"/>
      <c r="E569" s="93"/>
      <c r="F569" s="93"/>
      <c r="G569" s="95"/>
      <c r="H569" s="93"/>
      <c r="I569" s="95"/>
      <c r="K569" s="278"/>
      <c r="M569" s="93"/>
      <c r="O569" s="93"/>
      <c r="P569" s="93"/>
      <c r="U569" s="134"/>
      <c r="V569" s="134"/>
      <c r="W569" s="134"/>
      <c r="X569" s="134"/>
      <c r="Y569" s="134"/>
      <c r="Z569" s="93"/>
      <c r="AA569" s="93"/>
      <c r="AB569" s="93"/>
      <c r="AC569" s="272"/>
      <c r="AE569" s="23"/>
      <c r="AF569" s="24"/>
      <c r="AG569" s="23"/>
    </row>
    <row r="570" spans="1:43">
      <c r="A570" s="93"/>
      <c r="C570" s="93"/>
      <c r="D570" s="94"/>
      <c r="E570" s="93"/>
      <c r="F570" s="93"/>
      <c r="G570" s="95"/>
      <c r="H570" s="93"/>
      <c r="I570" s="95"/>
      <c r="K570" s="16" t="s">
        <v>53</v>
      </c>
      <c r="M570" s="93"/>
      <c r="O570" s="93"/>
      <c r="P570" s="93"/>
      <c r="U570" s="134"/>
      <c r="V570" s="134"/>
      <c r="W570" s="134"/>
      <c r="X570" s="134"/>
      <c r="Y570" s="134"/>
      <c r="Z570" s="93"/>
      <c r="AA570" s="93"/>
      <c r="AB570" s="93"/>
      <c r="AC570" s="272"/>
      <c r="AE570" s="23"/>
      <c r="AF570" s="24"/>
      <c r="AG570" s="23"/>
    </row>
    <row r="571" spans="1:43" ht="15" customHeight="1">
      <c r="A571" s="17">
        <v>31</v>
      </c>
      <c r="B571" s="106">
        <v>6</v>
      </c>
      <c r="C571" s="17" t="s">
        <v>54</v>
      </c>
      <c r="D571" s="18" t="s">
        <v>706</v>
      </c>
      <c r="E571" s="17" t="s">
        <v>369</v>
      </c>
      <c r="F571" s="17" t="s">
        <v>491</v>
      </c>
      <c r="G571" s="18" t="s">
        <v>492</v>
      </c>
      <c r="H571" s="18" t="s">
        <v>35</v>
      </c>
      <c r="I571" s="18">
        <v>30086757</v>
      </c>
      <c r="J571" s="124" t="str">
        <f t="shared" ref="J571:J572" si="579">CONCATENATE(I571,"-",H571)</f>
        <v>30086757-DISEÑO</v>
      </c>
      <c r="K571" s="18" t="s">
        <v>498</v>
      </c>
      <c r="L571" s="107">
        <v>190000000</v>
      </c>
      <c r="M571" s="19">
        <v>190000000</v>
      </c>
      <c r="N571" s="107">
        <v>0</v>
      </c>
      <c r="O571" s="19">
        <v>0</v>
      </c>
      <c r="P571" s="19">
        <v>111857350</v>
      </c>
      <c r="Q571" s="19">
        <v>78142650</v>
      </c>
      <c r="R571" s="108">
        <v>120000000</v>
      </c>
      <c r="S571" s="20">
        <v>70000000</v>
      </c>
      <c r="T571" s="21">
        <v>0</v>
      </c>
      <c r="U571" s="284">
        <v>0</v>
      </c>
      <c r="V571" s="284">
        <v>0</v>
      </c>
      <c r="W571" s="284">
        <v>0</v>
      </c>
      <c r="X571" s="284">
        <f t="shared" ref="X571:X572" si="580">U571+V571+W571</f>
        <v>0</v>
      </c>
      <c r="Y571" s="284">
        <f t="shared" ref="Y571:Y572" si="581">P571-X571</f>
        <v>111857350</v>
      </c>
      <c r="Z571" s="284">
        <f t="shared" ref="Z571:Z572" si="582">M571-(O571+P571)</f>
        <v>78142650</v>
      </c>
      <c r="AA571" s="17" t="s">
        <v>51</v>
      </c>
      <c r="AB571" s="17" t="s">
        <v>702</v>
      </c>
      <c r="AC571" s="88" t="s">
        <v>64</v>
      </c>
      <c r="AD571" s="22" t="s">
        <v>31</v>
      </c>
      <c r="AE571" s="23" t="s">
        <v>64</v>
      </c>
      <c r="AF571" s="24" t="s">
        <v>499</v>
      </c>
      <c r="AG571" s="23" t="s">
        <v>45</v>
      </c>
    </row>
    <row r="572" spans="1:43" ht="15" customHeight="1">
      <c r="A572" s="17">
        <v>31</v>
      </c>
      <c r="B572" s="106">
        <v>7</v>
      </c>
      <c r="C572" s="17" t="s">
        <v>54</v>
      </c>
      <c r="D572" s="18" t="s">
        <v>33</v>
      </c>
      <c r="E572" s="17" t="s">
        <v>369</v>
      </c>
      <c r="F572" s="17" t="s">
        <v>491</v>
      </c>
      <c r="G572" s="18" t="s">
        <v>492</v>
      </c>
      <c r="H572" s="18" t="s">
        <v>35</v>
      </c>
      <c r="I572" s="18">
        <v>30103375</v>
      </c>
      <c r="J572" s="124" t="str">
        <f t="shared" si="579"/>
        <v>30103375-DISEÑO</v>
      </c>
      <c r="K572" s="128" t="s">
        <v>500</v>
      </c>
      <c r="L572" s="107">
        <v>30000000</v>
      </c>
      <c r="M572" s="138">
        <v>30000000</v>
      </c>
      <c r="N572" s="107">
        <v>0</v>
      </c>
      <c r="O572" s="138">
        <v>0</v>
      </c>
      <c r="P572" s="138">
        <v>30000000</v>
      </c>
      <c r="Q572" s="19">
        <v>0</v>
      </c>
      <c r="R572" s="108">
        <v>30000000</v>
      </c>
      <c r="S572" s="20">
        <v>0</v>
      </c>
      <c r="T572" s="21">
        <v>0</v>
      </c>
      <c r="U572" s="284">
        <v>0</v>
      </c>
      <c r="V572" s="284">
        <v>0</v>
      </c>
      <c r="W572" s="284">
        <v>0</v>
      </c>
      <c r="X572" s="284">
        <f t="shared" si="580"/>
        <v>0</v>
      </c>
      <c r="Y572" s="284">
        <f t="shared" si="581"/>
        <v>30000000</v>
      </c>
      <c r="Z572" s="284">
        <f t="shared" si="582"/>
        <v>0</v>
      </c>
      <c r="AA572" s="17" t="s">
        <v>51</v>
      </c>
      <c r="AB572" s="17" t="s">
        <v>702</v>
      </c>
      <c r="AC572" s="88" t="s">
        <v>57</v>
      </c>
      <c r="AD572" s="22" t="s">
        <v>31</v>
      </c>
      <c r="AE572" s="23"/>
      <c r="AF572" s="24"/>
      <c r="AG572" s="23" t="s">
        <v>45</v>
      </c>
    </row>
    <row r="573" spans="1:43">
      <c r="A573" s="93"/>
      <c r="C573" s="93"/>
      <c r="D573" s="94"/>
      <c r="E573" s="93"/>
      <c r="F573" s="93"/>
      <c r="G573" s="95"/>
      <c r="H573" s="93"/>
      <c r="I573" s="95"/>
      <c r="K573" s="122" t="s">
        <v>66</v>
      </c>
      <c r="L573" s="25">
        <f>SUBTOTAL(9,L571:L572)</f>
        <v>220000000</v>
      </c>
      <c r="M573" s="123">
        <f>SUBTOTAL(9,M571:M572)</f>
        <v>220000000</v>
      </c>
      <c r="N573" s="25">
        <v>0</v>
      </c>
      <c r="O573" s="123">
        <f t="shared" ref="O573:P573" si="583">SUBTOTAL(9,O571:O572)</f>
        <v>0</v>
      </c>
      <c r="P573" s="123">
        <f t="shared" si="583"/>
        <v>141857350</v>
      </c>
      <c r="Q573" s="121">
        <v>78142650</v>
      </c>
      <c r="R573" s="25">
        <v>150000000</v>
      </c>
      <c r="S573" s="25">
        <v>70000000</v>
      </c>
      <c r="T573" s="25">
        <v>0</v>
      </c>
      <c r="U573" s="123">
        <f t="shared" ref="U573:W573" si="584">SUBTOTAL(9,U571:U572)</f>
        <v>0</v>
      </c>
      <c r="V573" s="123">
        <f t="shared" si="584"/>
        <v>0</v>
      </c>
      <c r="W573" s="123">
        <f t="shared" si="584"/>
        <v>0</v>
      </c>
      <c r="X573" s="123">
        <f t="shared" ref="X573:Z573" si="585">SUBTOTAL(9,X571:X572)</f>
        <v>0</v>
      </c>
      <c r="Y573" s="123">
        <f t="shared" si="585"/>
        <v>141857350</v>
      </c>
      <c r="Z573" s="123">
        <f t="shared" si="585"/>
        <v>78142650</v>
      </c>
      <c r="AA573" s="99"/>
      <c r="AB573" s="99"/>
      <c r="AC573" s="273"/>
      <c r="AE573" s="23"/>
      <c r="AF573" s="24"/>
      <c r="AG573" s="23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</row>
    <row r="574" spans="1:43" ht="12" customHeight="1">
      <c r="A574" s="93"/>
      <c r="C574" s="93"/>
      <c r="D574" s="94"/>
      <c r="E574" s="93"/>
      <c r="F574" s="93"/>
      <c r="G574" s="95"/>
      <c r="H574" s="93"/>
      <c r="I574" s="95"/>
      <c r="K574" s="278"/>
      <c r="M574" s="93"/>
      <c r="O574" s="93"/>
      <c r="P574" s="93"/>
      <c r="U574" s="134"/>
      <c r="V574" s="134"/>
      <c r="W574" s="134"/>
      <c r="X574" s="134"/>
      <c r="Y574" s="134"/>
      <c r="Z574" s="93"/>
      <c r="AA574" s="93"/>
      <c r="AB574" s="93"/>
      <c r="AC574" s="272"/>
      <c r="AE574" s="23"/>
      <c r="AF574" s="24"/>
      <c r="AG574" s="23"/>
    </row>
    <row r="575" spans="1:43" ht="18">
      <c r="A575" s="93"/>
      <c r="C575" s="93"/>
      <c r="D575" s="94"/>
      <c r="E575" s="93"/>
      <c r="F575" s="93"/>
      <c r="G575" s="95"/>
      <c r="H575" s="93"/>
      <c r="I575" s="95"/>
      <c r="K575" s="277" t="s">
        <v>501</v>
      </c>
      <c r="L575" s="33">
        <f>L573+L568+L563</f>
        <v>4746824840</v>
      </c>
      <c r="M575" s="123">
        <f>M573+M568+M563</f>
        <v>4466121172</v>
      </c>
      <c r="N575" s="33">
        <v>1999218105</v>
      </c>
      <c r="O575" s="123">
        <f t="shared" ref="O575:P575" si="586">O573+O568+O563</f>
        <v>2009360755</v>
      </c>
      <c r="P575" s="123">
        <f t="shared" si="586"/>
        <v>1757245767</v>
      </c>
      <c r="Q575" s="123">
        <v>699514650</v>
      </c>
      <c r="R575" s="33">
        <v>1773531067</v>
      </c>
      <c r="S575" s="33">
        <v>974075668</v>
      </c>
      <c r="T575" s="33" t="e">
        <v>#REF!</v>
      </c>
      <c r="U575" s="123">
        <f t="shared" ref="U575:W575" si="587">U573+U568+U563</f>
        <v>708318412</v>
      </c>
      <c r="V575" s="123">
        <f t="shared" si="587"/>
        <v>86817602</v>
      </c>
      <c r="W575" s="123">
        <f t="shared" si="587"/>
        <v>256017300</v>
      </c>
      <c r="X575" s="123">
        <f t="shared" ref="X575:Z575" si="588">X573+X568+X563</f>
        <v>1051153314</v>
      </c>
      <c r="Y575" s="123">
        <f t="shared" si="588"/>
        <v>706092453</v>
      </c>
      <c r="Z575" s="123">
        <f t="shared" si="588"/>
        <v>699514650</v>
      </c>
      <c r="AA575" s="99"/>
      <c r="AB575" s="99"/>
      <c r="AC575" s="273"/>
      <c r="AE575" s="23"/>
      <c r="AF575" s="24"/>
      <c r="AG575" s="23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</row>
    <row r="576" spans="1:43" s="99" customFormat="1" ht="18">
      <c r="D576" s="100"/>
      <c r="G576" s="288"/>
      <c r="I576" s="288"/>
      <c r="K576" s="304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C576" s="273"/>
      <c r="AE576" s="97"/>
      <c r="AF576" s="22"/>
      <c r="AG576" s="97"/>
    </row>
    <row r="577" spans="1:43" ht="26.25">
      <c r="A577" s="73"/>
      <c r="B577" s="75"/>
      <c r="C577" s="73"/>
      <c r="D577" s="73"/>
      <c r="E577" s="73"/>
      <c r="F577" s="73"/>
      <c r="G577" s="73"/>
      <c r="H577" s="73"/>
      <c r="I577" s="310"/>
      <c r="J577" s="75"/>
      <c r="K577" s="276" t="s">
        <v>155</v>
      </c>
      <c r="L577" s="75"/>
      <c r="M577" s="73"/>
      <c r="N577" s="75"/>
      <c r="O577" s="73"/>
      <c r="P577" s="137"/>
      <c r="Q577" s="75"/>
      <c r="R577" s="75"/>
      <c r="S577" s="75"/>
      <c r="T577" s="75"/>
      <c r="U577" s="137"/>
      <c r="V577" s="137"/>
      <c r="W577" s="137"/>
      <c r="X577" s="137"/>
      <c r="Y577" s="137"/>
      <c r="Z577" s="73"/>
      <c r="AA577" s="73"/>
      <c r="AB577" s="73"/>
      <c r="AC577" s="73"/>
      <c r="AE577" s="23"/>
      <c r="AF577" s="24"/>
      <c r="AG577" s="23"/>
    </row>
    <row r="578" spans="1:43">
      <c r="A578" s="93"/>
      <c r="C578" s="93"/>
      <c r="D578" s="94"/>
      <c r="E578" s="93"/>
      <c r="F578" s="93"/>
      <c r="G578" s="95"/>
      <c r="H578" s="93"/>
      <c r="I578" s="95"/>
      <c r="K578" s="16" t="s">
        <v>22</v>
      </c>
      <c r="M578" s="93"/>
      <c r="O578" s="93"/>
      <c r="P578" s="93"/>
      <c r="U578" s="134"/>
      <c r="V578" s="134"/>
      <c r="W578" s="134"/>
      <c r="X578" s="134"/>
      <c r="Y578" s="134"/>
      <c r="Z578" s="93"/>
      <c r="AA578" s="93"/>
      <c r="AB578" s="93"/>
      <c r="AC578" s="272"/>
      <c r="AE578" s="23"/>
      <c r="AF578" s="24"/>
      <c r="AG578" s="23"/>
    </row>
    <row r="579" spans="1:43" ht="15" customHeight="1">
      <c r="A579" s="17">
        <v>31</v>
      </c>
      <c r="B579" s="106">
        <v>0</v>
      </c>
      <c r="C579" s="17" t="s">
        <v>23</v>
      </c>
      <c r="D579" s="18" t="s">
        <v>33</v>
      </c>
      <c r="E579" s="17" t="s">
        <v>369</v>
      </c>
      <c r="F579" s="17" t="s">
        <v>502</v>
      </c>
      <c r="G579" s="18" t="s">
        <v>289</v>
      </c>
      <c r="H579" s="18" t="s">
        <v>503</v>
      </c>
      <c r="I579" s="18">
        <v>30098600</v>
      </c>
      <c r="J579" s="124" t="str">
        <f t="shared" ref="J579:J581" si="589">CONCATENATE(I579,"-",H579)</f>
        <v>30098600-PREFACTIBILIDAD</v>
      </c>
      <c r="K579" s="18" t="s">
        <v>504</v>
      </c>
      <c r="L579" s="107">
        <v>193971000</v>
      </c>
      <c r="M579" s="19">
        <v>97029930</v>
      </c>
      <c r="N579" s="107">
        <v>95639930</v>
      </c>
      <c r="O579" s="19">
        <v>88689930</v>
      </c>
      <c r="P579" s="19">
        <v>8340000</v>
      </c>
      <c r="Q579" s="19">
        <v>0</v>
      </c>
      <c r="R579" s="108">
        <v>98331070</v>
      </c>
      <c r="S579" s="20">
        <v>0</v>
      </c>
      <c r="T579" s="21">
        <v>0</v>
      </c>
      <c r="U579" s="284">
        <v>0</v>
      </c>
      <c r="V579" s="284">
        <v>0</v>
      </c>
      <c r="W579" s="284">
        <v>0</v>
      </c>
      <c r="X579" s="284">
        <f t="shared" ref="X579:X581" si="590">U579+V579+W579</f>
        <v>0</v>
      </c>
      <c r="Y579" s="284">
        <f t="shared" ref="Y579:Y581" si="591">P579-X579</f>
        <v>8340000</v>
      </c>
      <c r="Z579" s="284">
        <f t="shared" ref="Z579:Z581" si="592">M579-(O579+P579)</f>
        <v>0</v>
      </c>
      <c r="AA579" s="17" t="s">
        <v>29</v>
      </c>
      <c r="AB579" s="17" t="s">
        <v>702</v>
      </c>
      <c r="AC579" s="88" t="s">
        <v>30</v>
      </c>
      <c r="AD579" s="22" t="s">
        <v>31</v>
      </c>
      <c r="AE579" s="23" t="s">
        <v>30</v>
      </c>
      <c r="AF579" s="24" t="s">
        <v>189</v>
      </c>
      <c r="AG579" s="23" t="s">
        <v>45</v>
      </c>
    </row>
    <row r="580" spans="1:43" ht="15" customHeight="1">
      <c r="A580" s="17">
        <v>24</v>
      </c>
      <c r="B580" s="106">
        <v>0</v>
      </c>
      <c r="C580" s="17" t="s">
        <v>23</v>
      </c>
      <c r="D580" s="18" t="s">
        <v>81</v>
      </c>
      <c r="E580" s="17" t="s">
        <v>369</v>
      </c>
      <c r="F580" s="17" t="s">
        <v>502</v>
      </c>
      <c r="G580" s="18" t="s">
        <v>161</v>
      </c>
      <c r="H580" s="18" t="s">
        <v>27</v>
      </c>
      <c r="I580" s="18">
        <v>30137137</v>
      </c>
      <c r="J580" s="124" t="str">
        <f t="shared" si="589"/>
        <v>30137137-EJECUCION</v>
      </c>
      <c r="K580" s="18" t="s">
        <v>512</v>
      </c>
      <c r="L580" s="107">
        <v>20000000</v>
      </c>
      <c r="M580" s="19">
        <v>100000000</v>
      </c>
      <c r="N580" s="107">
        <v>0</v>
      </c>
      <c r="O580" s="19">
        <v>53194459</v>
      </c>
      <c r="P580" s="19">
        <v>46805541</v>
      </c>
      <c r="Q580" s="19">
        <v>0</v>
      </c>
      <c r="R580" s="108">
        <v>20000000</v>
      </c>
      <c r="S580" s="20">
        <v>0</v>
      </c>
      <c r="T580" s="21">
        <v>0</v>
      </c>
      <c r="U580" s="284">
        <v>0</v>
      </c>
      <c r="V580" s="284">
        <v>0</v>
      </c>
      <c r="W580" s="284">
        <v>0</v>
      </c>
      <c r="X580" s="284">
        <f t="shared" si="590"/>
        <v>0</v>
      </c>
      <c r="Y580" s="284">
        <f t="shared" si="591"/>
        <v>46805541</v>
      </c>
      <c r="Z580" s="284">
        <f t="shared" si="592"/>
        <v>0</v>
      </c>
      <c r="AA580" s="17" t="s">
        <v>29</v>
      </c>
      <c r="AB580" s="17" t="s">
        <v>702</v>
      </c>
      <c r="AC580" s="88" t="s">
        <v>360</v>
      </c>
      <c r="AD580" s="22"/>
      <c r="AE580" s="23"/>
      <c r="AF580" s="24"/>
      <c r="AG580" s="23" t="s">
        <v>45</v>
      </c>
    </row>
    <row r="581" spans="1:43" ht="15" customHeight="1">
      <c r="A581" s="17">
        <v>31</v>
      </c>
      <c r="B581" s="106">
        <v>0</v>
      </c>
      <c r="C581" s="17" t="s">
        <v>23</v>
      </c>
      <c r="D581" s="18" t="s">
        <v>81</v>
      </c>
      <c r="E581" s="17" t="s">
        <v>369</v>
      </c>
      <c r="F581" s="17" t="s">
        <v>502</v>
      </c>
      <c r="G581" s="18" t="s">
        <v>161</v>
      </c>
      <c r="H581" s="18" t="s">
        <v>27</v>
      </c>
      <c r="I581" s="18">
        <v>30310525</v>
      </c>
      <c r="J581" s="124" t="str">
        <f t="shared" si="589"/>
        <v>30310525-EJECUCION</v>
      </c>
      <c r="K581" s="128" t="s">
        <v>505</v>
      </c>
      <c r="L581" s="107">
        <v>9803852000</v>
      </c>
      <c r="M581" s="138">
        <v>8977663148</v>
      </c>
      <c r="N581" s="107">
        <v>3000000000</v>
      </c>
      <c r="O581" s="138">
        <v>2000000000</v>
      </c>
      <c r="P581" s="138">
        <v>3207801004</v>
      </c>
      <c r="Q581" s="19">
        <v>3769862144</v>
      </c>
      <c r="R581" s="108">
        <v>3500000000</v>
      </c>
      <c r="S581" s="20">
        <v>3303852000</v>
      </c>
      <c r="T581" s="21">
        <v>0</v>
      </c>
      <c r="U581" s="284">
        <v>0</v>
      </c>
      <c r="V581" s="284">
        <v>0</v>
      </c>
      <c r="W581" s="284">
        <v>0</v>
      </c>
      <c r="X581" s="284">
        <f t="shared" si="590"/>
        <v>0</v>
      </c>
      <c r="Y581" s="284">
        <f t="shared" si="591"/>
        <v>3207801004</v>
      </c>
      <c r="Z581" s="284">
        <f t="shared" si="592"/>
        <v>3769862144</v>
      </c>
      <c r="AA581" s="17" t="s">
        <v>29</v>
      </c>
      <c r="AB581" s="17" t="s">
        <v>83</v>
      </c>
      <c r="AC581" s="88" t="s">
        <v>30</v>
      </c>
      <c r="AD581" s="22" t="s">
        <v>45</v>
      </c>
      <c r="AE581" s="23" t="s">
        <v>30</v>
      </c>
      <c r="AF581" s="24" t="s">
        <v>197</v>
      </c>
      <c r="AG581" s="23"/>
    </row>
    <row r="582" spans="1:43">
      <c r="A582" s="93"/>
      <c r="C582" s="93"/>
      <c r="D582" s="94"/>
      <c r="E582" s="93"/>
      <c r="F582" s="93"/>
      <c r="G582" s="95"/>
      <c r="H582" s="93"/>
      <c r="I582" s="95"/>
      <c r="K582" s="122" t="s">
        <v>47</v>
      </c>
      <c r="L582" s="25">
        <f>SUBTOTAL(9,L579:L581)</f>
        <v>10017823000</v>
      </c>
      <c r="M582" s="123">
        <f>SUBTOTAL(9,M579:M581)</f>
        <v>9174693078</v>
      </c>
      <c r="N582" s="25">
        <f t="shared" ref="N582:P582" si="593">SUBTOTAL(9,N579:N581)</f>
        <v>3095639930</v>
      </c>
      <c r="O582" s="123">
        <f t="shared" si="593"/>
        <v>2141884389</v>
      </c>
      <c r="P582" s="123">
        <f t="shared" si="593"/>
        <v>3262946545</v>
      </c>
      <c r="Q582" s="121">
        <v>3769862144</v>
      </c>
      <c r="R582" s="25">
        <v>3618331070</v>
      </c>
      <c r="S582" s="25">
        <v>3303852000</v>
      </c>
      <c r="T582" s="25">
        <v>0</v>
      </c>
      <c r="U582" s="123">
        <f t="shared" ref="U582:W582" si="594">SUBTOTAL(9,U579:U581)</f>
        <v>0</v>
      </c>
      <c r="V582" s="123">
        <f t="shared" si="594"/>
        <v>0</v>
      </c>
      <c r="W582" s="123">
        <f t="shared" si="594"/>
        <v>0</v>
      </c>
      <c r="X582" s="123">
        <f t="shared" ref="X582:Z582" si="595">SUBTOTAL(9,X579:X581)</f>
        <v>0</v>
      </c>
      <c r="Y582" s="123">
        <f t="shared" si="595"/>
        <v>3262946545</v>
      </c>
      <c r="Z582" s="123">
        <f t="shared" si="595"/>
        <v>3769862144</v>
      </c>
      <c r="AA582" s="99"/>
      <c r="AB582" s="99"/>
      <c r="AC582" s="273"/>
      <c r="AE582" s="23"/>
      <c r="AF582" s="24"/>
      <c r="AG582" s="23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</row>
    <row r="583" spans="1:43" ht="12" customHeight="1">
      <c r="A583" s="93"/>
      <c r="C583" s="93"/>
      <c r="D583" s="94"/>
      <c r="E583" s="93"/>
      <c r="F583" s="93"/>
      <c r="G583" s="95"/>
      <c r="H583" s="93"/>
      <c r="I583" s="95"/>
      <c r="K583" s="278"/>
      <c r="M583" s="93"/>
      <c r="O583" s="93"/>
      <c r="P583" s="93"/>
      <c r="U583" s="134"/>
      <c r="V583" s="134"/>
      <c r="W583" s="134"/>
      <c r="X583" s="134"/>
      <c r="Y583" s="134"/>
      <c r="Z583" s="93"/>
      <c r="AA583" s="93"/>
      <c r="AB583" s="93"/>
      <c r="AC583" s="272"/>
      <c r="AE583" s="23"/>
      <c r="AF583" s="24"/>
      <c r="AG583" s="23"/>
    </row>
    <row r="584" spans="1:43">
      <c r="A584" s="93"/>
      <c r="C584" s="93"/>
      <c r="D584" s="94"/>
      <c r="E584" s="93"/>
      <c r="F584" s="93"/>
      <c r="G584" s="95"/>
      <c r="H584" s="93"/>
      <c r="I584" s="95"/>
      <c r="K584" s="16" t="s">
        <v>48</v>
      </c>
      <c r="M584" s="93"/>
      <c r="O584" s="93"/>
      <c r="P584" s="93"/>
      <c r="U584" s="134"/>
      <c r="V584" s="134"/>
      <c r="W584" s="134"/>
      <c r="X584" s="134"/>
      <c r="Y584" s="134"/>
      <c r="Z584" s="93"/>
      <c r="AA584" s="93"/>
      <c r="AB584" s="93"/>
      <c r="AC584" s="272"/>
      <c r="AE584" s="23"/>
      <c r="AF584" s="24"/>
      <c r="AG584" s="23"/>
    </row>
    <row r="585" spans="1:43" ht="15" customHeight="1">
      <c r="A585" s="17">
        <v>24</v>
      </c>
      <c r="B585" s="106">
        <v>0</v>
      </c>
      <c r="C585" s="17" t="s">
        <v>49</v>
      </c>
      <c r="D585" s="18" t="s">
        <v>81</v>
      </c>
      <c r="E585" s="17" t="s">
        <v>369</v>
      </c>
      <c r="F585" s="17" t="s">
        <v>502</v>
      </c>
      <c r="G585" s="18" t="s">
        <v>161</v>
      </c>
      <c r="H585" s="18" t="s">
        <v>27</v>
      </c>
      <c r="I585" s="18" t="s">
        <v>177</v>
      </c>
      <c r="J585" s="124" t="str">
        <f t="shared" ref="J585:J595" si="596">CONCATENATE(I585,"-",H585)</f>
        <v>S/C-EJECUCION</v>
      </c>
      <c r="K585" s="18" t="s">
        <v>506</v>
      </c>
      <c r="L585" s="107">
        <v>1200000000</v>
      </c>
      <c r="M585" s="19">
        <v>1200000000</v>
      </c>
      <c r="N585" s="107">
        <v>0</v>
      </c>
      <c r="O585" s="19">
        <v>0</v>
      </c>
      <c r="P585" s="19">
        <v>1200000000</v>
      </c>
      <c r="Q585" s="19">
        <v>0</v>
      </c>
      <c r="R585" s="108">
        <v>1200000000</v>
      </c>
      <c r="S585" s="20">
        <v>0</v>
      </c>
      <c r="T585" s="21">
        <v>0</v>
      </c>
      <c r="U585" s="284">
        <v>0</v>
      </c>
      <c r="V585" s="284">
        <v>0</v>
      </c>
      <c r="W585" s="284">
        <v>0</v>
      </c>
      <c r="X585" s="284">
        <f t="shared" ref="X585:X595" si="597">U585+V585+W585</f>
        <v>0</v>
      </c>
      <c r="Y585" s="284">
        <f t="shared" ref="Y585:Y595" si="598">P585-X585</f>
        <v>1200000000</v>
      </c>
      <c r="Z585" s="284">
        <f t="shared" ref="Z585:Z595" si="599">M585-(O585+P585)</f>
        <v>0</v>
      </c>
      <c r="AA585" s="17" t="s">
        <v>135</v>
      </c>
      <c r="AB585" s="17" t="s">
        <v>702</v>
      </c>
      <c r="AC585" s="88" t="s">
        <v>360</v>
      </c>
      <c r="AD585" s="22"/>
      <c r="AE585" s="23"/>
      <c r="AF585" s="24"/>
      <c r="AG585" s="23"/>
    </row>
    <row r="586" spans="1:43" ht="15" customHeight="1">
      <c r="A586" s="17">
        <v>24</v>
      </c>
      <c r="B586" s="106">
        <v>0</v>
      </c>
      <c r="C586" s="17" t="s">
        <v>49</v>
      </c>
      <c r="D586" s="18" t="s">
        <v>81</v>
      </c>
      <c r="E586" s="17" t="s">
        <v>369</v>
      </c>
      <c r="F586" s="17" t="s">
        <v>502</v>
      </c>
      <c r="G586" s="18" t="s">
        <v>161</v>
      </c>
      <c r="H586" s="18" t="s">
        <v>27</v>
      </c>
      <c r="I586" s="18" t="s">
        <v>177</v>
      </c>
      <c r="J586" s="124" t="str">
        <f t="shared" si="596"/>
        <v>S/C-EJECUCION</v>
      </c>
      <c r="K586" s="18" t="s">
        <v>507</v>
      </c>
      <c r="L586" s="107">
        <v>60000000</v>
      </c>
      <c r="M586" s="19">
        <v>60000000</v>
      </c>
      <c r="N586" s="107">
        <v>0</v>
      </c>
      <c r="O586" s="19">
        <v>0</v>
      </c>
      <c r="P586" s="19">
        <v>60000000</v>
      </c>
      <c r="Q586" s="19">
        <v>0</v>
      </c>
      <c r="R586" s="108">
        <v>60000000</v>
      </c>
      <c r="S586" s="20">
        <v>0</v>
      </c>
      <c r="T586" s="21">
        <v>0</v>
      </c>
      <c r="U586" s="284">
        <v>0</v>
      </c>
      <c r="V586" s="284">
        <v>0</v>
      </c>
      <c r="W586" s="284">
        <v>0</v>
      </c>
      <c r="X586" s="284">
        <f t="shared" si="597"/>
        <v>0</v>
      </c>
      <c r="Y586" s="284">
        <f t="shared" si="598"/>
        <v>60000000</v>
      </c>
      <c r="Z586" s="284">
        <f t="shared" si="599"/>
        <v>0</v>
      </c>
      <c r="AA586" s="17" t="s">
        <v>135</v>
      </c>
      <c r="AB586" s="17" t="s">
        <v>702</v>
      </c>
      <c r="AC586" s="88" t="s">
        <v>360</v>
      </c>
      <c r="AD586" s="22"/>
      <c r="AE586" s="23"/>
      <c r="AF586" s="24"/>
      <c r="AG586" s="23"/>
    </row>
    <row r="587" spans="1:43" ht="15" customHeight="1">
      <c r="A587" s="17">
        <v>24</v>
      </c>
      <c r="B587" s="106">
        <v>0</v>
      </c>
      <c r="C587" s="17" t="s">
        <v>49</v>
      </c>
      <c r="D587" s="18" t="s">
        <v>81</v>
      </c>
      <c r="E587" s="17" t="s">
        <v>369</v>
      </c>
      <c r="F587" s="17" t="s">
        <v>502</v>
      </c>
      <c r="G587" s="18" t="s">
        <v>161</v>
      </c>
      <c r="H587" s="18" t="s">
        <v>27</v>
      </c>
      <c r="I587" s="18">
        <v>30137258</v>
      </c>
      <c r="J587" s="124" t="str">
        <f t="shared" si="596"/>
        <v>30137258-EJECUCION</v>
      </c>
      <c r="K587" s="18" t="s">
        <v>508</v>
      </c>
      <c r="L587" s="107">
        <v>261000000</v>
      </c>
      <c r="M587" s="19">
        <v>261000000</v>
      </c>
      <c r="N587" s="107">
        <v>0</v>
      </c>
      <c r="O587" s="19">
        <v>0</v>
      </c>
      <c r="P587" s="19">
        <v>261000000</v>
      </c>
      <c r="Q587" s="19">
        <v>0</v>
      </c>
      <c r="R587" s="108">
        <v>261000000</v>
      </c>
      <c r="S587" s="20">
        <v>0</v>
      </c>
      <c r="T587" s="21">
        <v>0</v>
      </c>
      <c r="U587" s="284">
        <v>0</v>
      </c>
      <c r="V587" s="284">
        <v>0</v>
      </c>
      <c r="W587" s="284">
        <v>0</v>
      </c>
      <c r="X587" s="284">
        <f t="shared" si="597"/>
        <v>0</v>
      </c>
      <c r="Y587" s="284">
        <f t="shared" si="598"/>
        <v>261000000</v>
      </c>
      <c r="Z587" s="284">
        <f t="shared" si="599"/>
        <v>0</v>
      </c>
      <c r="AA587" s="17" t="s">
        <v>135</v>
      </c>
      <c r="AB587" s="17" t="s">
        <v>702</v>
      </c>
      <c r="AC587" s="88" t="s">
        <v>360</v>
      </c>
      <c r="AD587" s="22"/>
      <c r="AE587" s="23"/>
      <c r="AF587" s="24"/>
      <c r="AG587" s="23" t="s">
        <v>45</v>
      </c>
    </row>
    <row r="588" spans="1:43" ht="15" customHeight="1">
      <c r="A588" s="17">
        <v>24</v>
      </c>
      <c r="B588" s="106">
        <v>0</v>
      </c>
      <c r="C588" s="17" t="s">
        <v>49</v>
      </c>
      <c r="D588" s="18" t="s">
        <v>81</v>
      </c>
      <c r="E588" s="17" t="s">
        <v>369</v>
      </c>
      <c r="F588" s="17" t="s">
        <v>502</v>
      </c>
      <c r="G588" s="18" t="s">
        <v>161</v>
      </c>
      <c r="H588" s="18" t="s">
        <v>27</v>
      </c>
      <c r="I588" s="18">
        <v>30130843</v>
      </c>
      <c r="J588" s="124" t="str">
        <f t="shared" si="596"/>
        <v>30130843-EJECUCION</v>
      </c>
      <c r="K588" s="18" t="s">
        <v>509</v>
      </c>
      <c r="L588" s="107">
        <v>55000000</v>
      </c>
      <c r="M588" s="19">
        <v>55000000</v>
      </c>
      <c r="N588" s="107">
        <v>0</v>
      </c>
      <c r="O588" s="19">
        <v>0</v>
      </c>
      <c r="P588" s="19">
        <v>55000000</v>
      </c>
      <c r="Q588" s="19">
        <v>0</v>
      </c>
      <c r="R588" s="111">
        <v>55000000</v>
      </c>
      <c r="S588" s="20">
        <v>0</v>
      </c>
      <c r="T588" s="21">
        <v>0</v>
      </c>
      <c r="U588" s="284">
        <v>0</v>
      </c>
      <c r="V588" s="284">
        <v>0</v>
      </c>
      <c r="W588" s="284">
        <v>0</v>
      </c>
      <c r="X588" s="284">
        <f t="shared" si="597"/>
        <v>0</v>
      </c>
      <c r="Y588" s="284">
        <f t="shared" si="598"/>
        <v>55000000</v>
      </c>
      <c r="Z588" s="284">
        <f t="shared" si="599"/>
        <v>0</v>
      </c>
      <c r="AA588" s="17" t="s">
        <v>135</v>
      </c>
      <c r="AB588" s="17" t="s">
        <v>702</v>
      </c>
      <c r="AC588" s="88" t="s">
        <v>360</v>
      </c>
      <c r="AD588" s="22"/>
      <c r="AE588" s="23"/>
      <c r="AF588" s="24"/>
      <c r="AG588" s="23" t="s">
        <v>45</v>
      </c>
    </row>
    <row r="589" spans="1:43" ht="15" customHeight="1">
      <c r="A589" s="17">
        <v>24</v>
      </c>
      <c r="B589" s="106">
        <v>0</v>
      </c>
      <c r="C589" s="17" t="s">
        <v>49</v>
      </c>
      <c r="D589" s="18" t="s">
        <v>81</v>
      </c>
      <c r="E589" s="17" t="s">
        <v>369</v>
      </c>
      <c r="F589" s="17" t="s">
        <v>502</v>
      </c>
      <c r="G589" s="18" t="s">
        <v>161</v>
      </c>
      <c r="H589" s="18" t="s">
        <v>27</v>
      </c>
      <c r="I589" s="18">
        <v>30130819</v>
      </c>
      <c r="J589" s="124" t="str">
        <f t="shared" si="596"/>
        <v>30130819-EJECUCION</v>
      </c>
      <c r="K589" s="18" t="s">
        <v>510</v>
      </c>
      <c r="L589" s="107">
        <v>85000000</v>
      </c>
      <c r="M589" s="19">
        <v>85000000</v>
      </c>
      <c r="N589" s="107">
        <v>0</v>
      </c>
      <c r="O589" s="19">
        <v>0</v>
      </c>
      <c r="P589" s="19">
        <v>85000000</v>
      </c>
      <c r="Q589" s="19">
        <v>0</v>
      </c>
      <c r="R589" s="108">
        <v>85000000</v>
      </c>
      <c r="S589" s="20">
        <v>0</v>
      </c>
      <c r="T589" s="21">
        <v>0</v>
      </c>
      <c r="U589" s="284">
        <v>0</v>
      </c>
      <c r="V589" s="284">
        <v>0</v>
      </c>
      <c r="W589" s="284">
        <v>0</v>
      </c>
      <c r="X589" s="284">
        <f t="shared" si="597"/>
        <v>0</v>
      </c>
      <c r="Y589" s="284">
        <f t="shared" si="598"/>
        <v>85000000</v>
      </c>
      <c r="Z589" s="284">
        <f t="shared" si="599"/>
        <v>0</v>
      </c>
      <c r="AA589" s="17" t="s">
        <v>135</v>
      </c>
      <c r="AB589" s="17" t="s">
        <v>702</v>
      </c>
      <c r="AC589" s="88" t="s">
        <v>360</v>
      </c>
      <c r="AD589" s="22"/>
      <c r="AE589" s="23"/>
      <c r="AF589" s="24"/>
      <c r="AG589" s="23" t="s">
        <v>45</v>
      </c>
    </row>
    <row r="590" spans="1:43" ht="15" customHeight="1">
      <c r="A590" s="17">
        <v>24</v>
      </c>
      <c r="B590" s="106">
        <v>0</v>
      </c>
      <c r="C590" s="17" t="s">
        <v>49</v>
      </c>
      <c r="D590" s="18" t="s">
        <v>81</v>
      </c>
      <c r="E590" s="17" t="s">
        <v>369</v>
      </c>
      <c r="F590" s="17" t="s">
        <v>502</v>
      </c>
      <c r="G590" s="18" t="s">
        <v>161</v>
      </c>
      <c r="H590" s="18" t="s">
        <v>27</v>
      </c>
      <c r="I590" s="18">
        <v>30130822</v>
      </c>
      <c r="J590" s="124" t="str">
        <f t="shared" si="596"/>
        <v>30130822-EJECUCION</v>
      </c>
      <c r="K590" s="18" t="s">
        <v>511</v>
      </c>
      <c r="L590" s="107">
        <v>20000000</v>
      </c>
      <c r="M590" s="19">
        <v>20000000</v>
      </c>
      <c r="N590" s="107">
        <v>0</v>
      </c>
      <c r="O590" s="19">
        <v>0</v>
      </c>
      <c r="P590" s="19">
        <v>20000000</v>
      </c>
      <c r="Q590" s="19">
        <v>0</v>
      </c>
      <c r="R590" s="108">
        <v>20000000</v>
      </c>
      <c r="S590" s="20">
        <v>0</v>
      </c>
      <c r="T590" s="21">
        <v>0</v>
      </c>
      <c r="U590" s="284">
        <v>0</v>
      </c>
      <c r="V590" s="284">
        <v>0</v>
      </c>
      <c r="W590" s="284">
        <v>0</v>
      </c>
      <c r="X590" s="284">
        <f t="shared" si="597"/>
        <v>0</v>
      </c>
      <c r="Y590" s="284">
        <f t="shared" si="598"/>
        <v>20000000</v>
      </c>
      <c r="Z590" s="284">
        <f t="shared" si="599"/>
        <v>0</v>
      </c>
      <c r="AA590" s="17" t="s">
        <v>135</v>
      </c>
      <c r="AB590" s="17" t="s">
        <v>702</v>
      </c>
      <c r="AC590" s="88" t="s">
        <v>360</v>
      </c>
      <c r="AD590" s="22"/>
      <c r="AE590" s="23"/>
      <c r="AF590" s="24"/>
      <c r="AG590" s="23" t="s">
        <v>45</v>
      </c>
    </row>
    <row r="591" spans="1:43" ht="15" customHeight="1">
      <c r="A591" s="17">
        <v>24</v>
      </c>
      <c r="B591" s="106">
        <v>0</v>
      </c>
      <c r="C591" s="17" t="s">
        <v>49</v>
      </c>
      <c r="D591" s="18" t="s">
        <v>81</v>
      </c>
      <c r="E591" s="17" t="s">
        <v>369</v>
      </c>
      <c r="F591" s="17" t="s">
        <v>502</v>
      </c>
      <c r="G591" s="18" t="s">
        <v>161</v>
      </c>
      <c r="H591" s="18" t="s">
        <v>27</v>
      </c>
      <c r="I591" s="18">
        <v>30137134</v>
      </c>
      <c r="J591" s="124" t="str">
        <f t="shared" si="596"/>
        <v>30137134-EJECUCION</v>
      </c>
      <c r="K591" s="18" t="s">
        <v>513</v>
      </c>
      <c r="L591" s="107">
        <v>34000000</v>
      </c>
      <c r="M591" s="19">
        <v>34000000</v>
      </c>
      <c r="N591" s="107">
        <v>0</v>
      </c>
      <c r="O591" s="19">
        <v>0</v>
      </c>
      <c r="P591" s="19">
        <v>34000000</v>
      </c>
      <c r="Q591" s="19">
        <v>0</v>
      </c>
      <c r="R591" s="108">
        <v>34000000</v>
      </c>
      <c r="S591" s="20">
        <v>0</v>
      </c>
      <c r="T591" s="21">
        <v>0</v>
      </c>
      <c r="U591" s="284">
        <v>0</v>
      </c>
      <c r="V591" s="284">
        <v>0</v>
      </c>
      <c r="W591" s="284">
        <v>0</v>
      </c>
      <c r="X591" s="284">
        <f t="shared" si="597"/>
        <v>0</v>
      </c>
      <c r="Y591" s="284">
        <f t="shared" si="598"/>
        <v>34000000</v>
      </c>
      <c r="Z591" s="284">
        <f t="shared" si="599"/>
        <v>0</v>
      </c>
      <c r="AA591" s="17" t="s">
        <v>135</v>
      </c>
      <c r="AB591" s="17" t="s">
        <v>702</v>
      </c>
      <c r="AC591" s="88" t="s">
        <v>360</v>
      </c>
      <c r="AD591" s="22"/>
      <c r="AE591" s="23"/>
      <c r="AF591" s="24"/>
      <c r="AG591" s="23"/>
    </row>
    <row r="592" spans="1:43" ht="15" customHeight="1">
      <c r="A592" s="17">
        <v>24</v>
      </c>
      <c r="B592" s="106">
        <v>0</v>
      </c>
      <c r="C592" s="17" t="s">
        <v>49</v>
      </c>
      <c r="D592" s="18" t="s">
        <v>24</v>
      </c>
      <c r="E592" s="17" t="s">
        <v>369</v>
      </c>
      <c r="F592" s="17" t="s">
        <v>502</v>
      </c>
      <c r="G592" s="18" t="s">
        <v>161</v>
      </c>
      <c r="H592" s="18" t="s">
        <v>27</v>
      </c>
      <c r="I592" s="18" t="s">
        <v>166</v>
      </c>
      <c r="J592" s="124" t="str">
        <f t="shared" si="596"/>
        <v>24.01.001-EJECUCION</v>
      </c>
      <c r="K592" s="18" t="s">
        <v>167</v>
      </c>
      <c r="L592" s="107">
        <v>310000000</v>
      </c>
      <c r="M592" s="19">
        <v>310000000</v>
      </c>
      <c r="N592" s="107">
        <v>0</v>
      </c>
      <c r="O592" s="19">
        <v>0</v>
      </c>
      <c r="P592" s="19">
        <v>310000000</v>
      </c>
      <c r="Q592" s="19">
        <v>0</v>
      </c>
      <c r="R592" s="108">
        <v>310000000</v>
      </c>
      <c r="S592" s="20">
        <v>0</v>
      </c>
      <c r="T592" s="21">
        <v>0</v>
      </c>
      <c r="U592" s="284">
        <v>0</v>
      </c>
      <c r="V592" s="284">
        <v>0</v>
      </c>
      <c r="W592" s="284">
        <v>0</v>
      </c>
      <c r="X592" s="284">
        <f t="shared" si="597"/>
        <v>0</v>
      </c>
      <c r="Y592" s="284">
        <f t="shared" si="598"/>
        <v>310000000</v>
      </c>
      <c r="Z592" s="284">
        <f t="shared" si="599"/>
        <v>0</v>
      </c>
      <c r="AA592" s="17" t="s">
        <v>51</v>
      </c>
      <c r="AB592" s="17" t="s">
        <v>702</v>
      </c>
      <c r="AC592" s="88" t="s">
        <v>158</v>
      </c>
      <c r="AD592" s="22" t="s">
        <v>31</v>
      </c>
      <c r="AE592" s="23"/>
      <c r="AF592" s="24"/>
      <c r="AG592" s="23"/>
    </row>
    <row r="593" spans="1:43" ht="15" customHeight="1">
      <c r="A593" s="17">
        <v>24</v>
      </c>
      <c r="B593" s="106">
        <v>0</v>
      </c>
      <c r="C593" s="17" t="s">
        <v>49</v>
      </c>
      <c r="D593" s="18" t="s">
        <v>706</v>
      </c>
      <c r="E593" s="17" t="s">
        <v>369</v>
      </c>
      <c r="F593" s="17" t="s">
        <v>502</v>
      </c>
      <c r="G593" s="18" t="s">
        <v>161</v>
      </c>
      <c r="H593" s="18" t="s">
        <v>27</v>
      </c>
      <c r="I593" s="18" t="s">
        <v>168</v>
      </c>
      <c r="J593" s="124" t="str">
        <f t="shared" si="596"/>
        <v>24.01.003-EJECUCION</v>
      </c>
      <c r="K593" s="18" t="s">
        <v>169</v>
      </c>
      <c r="L593" s="107">
        <v>310000000</v>
      </c>
      <c r="M593" s="19">
        <v>310000000</v>
      </c>
      <c r="N593" s="107">
        <v>0</v>
      </c>
      <c r="O593" s="19">
        <v>0</v>
      </c>
      <c r="P593" s="19">
        <v>310000000</v>
      </c>
      <c r="Q593" s="19">
        <v>0</v>
      </c>
      <c r="R593" s="108">
        <v>310000000</v>
      </c>
      <c r="S593" s="20">
        <v>0</v>
      </c>
      <c r="T593" s="21">
        <v>0</v>
      </c>
      <c r="U593" s="284">
        <v>0</v>
      </c>
      <c r="V593" s="284">
        <v>0</v>
      </c>
      <c r="W593" s="284">
        <v>3963400</v>
      </c>
      <c r="X593" s="284">
        <f t="shared" si="597"/>
        <v>3963400</v>
      </c>
      <c r="Y593" s="284">
        <f t="shared" si="598"/>
        <v>306036600</v>
      </c>
      <c r="Z593" s="284">
        <f t="shared" si="599"/>
        <v>0</v>
      </c>
      <c r="AA593" s="17" t="s">
        <v>29</v>
      </c>
      <c r="AB593" s="17" t="s">
        <v>702</v>
      </c>
      <c r="AC593" s="88" t="s">
        <v>158</v>
      </c>
      <c r="AD593" s="22" t="s">
        <v>31</v>
      </c>
      <c r="AE593" s="23"/>
      <c r="AF593" s="24"/>
      <c r="AG593" s="23"/>
    </row>
    <row r="594" spans="1:43" ht="15" customHeight="1">
      <c r="A594" s="17">
        <v>24</v>
      </c>
      <c r="B594" s="106">
        <v>0</v>
      </c>
      <c r="C594" s="17" t="s">
        <v>49</v>
      </c>
      <c r="D594" s="18" t="s">
        <v>90</v>
      </c>
      <c r="E594" s="17" t="s">
        <v>369</v>
      </c>
      <c r="F594" s="17" t="s">
        <v>502</v>
      </c>
      <c r="G594" s="18" t="s">
        <v>161</v>
      </c>
      <c r="H594" s="18" t="s">
        <v>27</v>
      </c>
      <c r="I594" s="18" t="s">
        <v>170</v>
      </c>
      <c r="J594" s="124" t="str">
        <f t="shared" si="596"/>
        <v>24.01.005-EJECUCION</v>
      </c>
      <c r="K594" s="18" t="s">
        <v>171</v>
      </c>
      <c r="L594" s="107">
        <v>310000000</v>
      </c>
      <c r="M594" s="19">
        <v>310000000</v>
      </c>
      <c r="N594" s="107">
        <v>0</v>
      </c>
      <c r="O594" s="19">
        <v>0</v>
      </c>
      <c r="P594" s="19">
        <v>310000000</v>
      </c>
      <c r="Q594" s="19">
        <v>0</v>
      </c>
      <c r="R594" s="108">
        <v>310000000</v>
      </c>
      <c r="S594" s="20">
        <v>0</v>
      </c>
      <c r="T594" s="21">
        <v>0</v>
      </c>
      <c r="U594" s="284">
        <v>0</v>
      </c>
      <c r="V594" s="284">
        <v>0</v>
      </c>
      <c r="W594" s="284">
        <v>0</v>
      </c>
      <c r="X594" s="284">
        <f t="shared" si="597"/>
        <v>0</v>
      </c>
      <c r="Y594" s="284">
        <f t="shared" si="598"/>
        <v>310000000</v>
      </c>
      <c r="Z594" s="284">
        <f t="shared" si="599"/>
        <v>0</v>
      </c>
      <c r="AA594" s="17" t="s">
        <v>51</v>
      </c>
      <c r="AB594" s="17" t="s">
        <v>702</v>
      </c>
      <c r="AC594" s="88" t="s">
        <v>158</v>
      </c>
      <c r="AD594" s="22" t="s">
        <v>31</v>
      </c>
      <c r="AE594" s="23"/>
      <c r="AF594" s="24"/>
      <c r="AG594" s="23"/>
    </row>
    <row r="595" spans="1:43" ht="15" customHeight="1">
      <c r="A595" s="17">
        <v>33</v>
      </c>
      <c r="B595" s="106">
        <v>0</v>
      </c>
      <c r="C595" s="17" t="s">
        <v>49</v>
      </c>
      <c r="D595" s="18" t="s">
        <v>90</v>
      </c>
      <c r="E595" s="17" t="s">
        <v>369</v>
      </c>
      <c r="F595" s="17" t="s">
        <v>502</v>
      </c>
      <c r="G595" s="18" t="s">
        <v>161</v>
      </c>
      <c r="H595" s="18" t="s">
        <v>27</v>
      </c>
      <c r="I595" s="312" t="s">
        <v>172</v>
      </c>
      <c r="J595" s="124" t="str">
        <f t="shared" si="596"/>
        <v>33.0125-EJECUCION</v>
      </c>
      <c r="K595" s="128" t="s">
        <v>173</v>
      </c>
      <c r="L595" s="107">
        <v>1800000000</v>
      </c>
      <c r="M595" s="138">
        <v>1800000000</v>
      </c>
      <c r="N595" s="107">
        <v>0</v>
      </c>
      <c r="O595" s="138">
        <v>0</v>
      </c>
      <c r="P595" s="138">
        <v>1800000000</v>
      </c>
      <c r="Q595" s="19">
        <v>0</v>
      </c>
      <c r="R595" s="108">
        <v>1800000000</v>
      </c>
      <c r="S595" s="20">
        <v>0</v>
      </c>
      <c r="T595" s="21">
        <v>0</v>
      </c>
      <c r="U595" s="284">
        <v>0</v>
      </c>
      <c r="V595" s="284">
        <v>103571495</v>
      </c>
      <c r="W595" s="284">
        <v>116286526</v>
      </c>
      <c r="X595" s="284">
        <f t="shared" si="597"/>
        <v>219858021</v>
      </c>
      <c r="Y595" s="284">
        <f t="shared" si="598"/>
        <v>1580141979</v>
      </c>
      <c r="Z595" s="284">
        <f t="shared" si="599"/>
        <v>0</v>
      </c>
      <c r="AA595" s="17" t="s">
        <v>29</v>
      </c>
      <c r="AB595" s="17" t="s">
        <v>702</v>
      </c>
      <c r="AC595" s="88" t="s">
        <v>158</v>
      </c>
      <c r="AD595" s="22" t="s">
        <v>31</v>
      </c>
      <c r="AE595" s="23"/>
      <c r="AF595" s="24"/>
      <c r="AG595" s="23"/>
    </row>
    <row r="596" spans="1:43">
      <c r="A596" s="93"/>
      <c r="C596" s="93"/>
      <c r="D596" s="94"/>
      <c r="E596" s="93"/>
      <c r="F596" s="93"/>
      <c r="G596" s="95"/>
      <c r="H596" s="93"/>
      <c r="I596" s="95"/>
      <c r="K596" s="122" t="s">
        <v>52</v>
      </c>
      <c r="L596" s="25">
        <f>SUBTOTAL(9,L585:L595)</f>
        <v>4445000000</v>
      </c>
      <c r="M596" s="123">
        <f>SUBTOTAL(9,M585:M595)</f>
        <v>4445000000</v>
      </c>
      <c r="N596" s="25">
        <v>0</v>
      </c>
      <c r="O596" s="123">
        <f t="shared" ref="O596:P596" si="600">SUBTOTAL(9,O585:O595)</f>
        <v>0</v>
      </c>
      <c r="P596" s="123">
        <f t="shared" si="600"/>
        <v>4445000000</v>
      </c>
      <c r="Q596" s="121">
        <v>0</v>
      </c>
      <c r="R596" s="25">
        <v>4465000000</v>
      </c>
      <c r="S596" s="25">
        <v>0</v>
      </c>
      <c r="T596" s="25">
        <v>0</v>
      </c>
      <c r="U596" s="123">
        <f t="shared" ref="U596:W596" si="601">SUBTOTAL(9,U585:U595)</f>
        <v>0</v>
      </c>
      <c r="V596" s="123">
        <f t="shared" si="601"/>
        <v>103571495</v>
      </c>
      <c r="W596" s="123">
        <f t="shared" si="601"/>
        <v>120249926</v>
      </c>
      <c r="X596" s="123">
        <f t="shared" ref="X596:Z596" si="602">SUBTOTAL(9,X585:X595)</f>
        <v>223821421</v>
      </c>
      <c r="Y596" s="123">
        <f t="shared" si="602"/>
        <v>4221178579</v>
      </c>
      <c r="Z596" s="123">
        <f t="shared" si="602"/>
        <v>0</v>
      </c>
      <c r="AA596" s="99"/>
      <c r="AB596" s="99"/>
      <c r="AC596" s="273"/>
      <c r="AE596" s="23"/>
      <c r="AF596" s="24"/>
      <c r="AG596" s="23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</row>
    <row r="597" spans="1:43" ht="12" customHeight="1">
      <c r="A597" s="93"/>
      <c r="C597" s="93"/>
      <c r="D597" s="94"/>
      <c r="E597" s="93"/>
      <c r="F597" s="78"/>
      <c r="G597" s="95"/>
      <c r="H597" s="93"/>
      <c r="I597" s="95"/>
      <c r="K597" s="278"/>
      <c r="M597" s="93"/>
      <c r="O597" s="93"/>
      <c r="P597" s="93"/>
      <c r="U597" s="134"/>
      <c r="V597" s="134"/>
      <c r="W597" s="134"/>
      <c r="X597" s="134"/>
      <c r="Y597" s="134"/>
      <c r="Z597" s="93"/>
      <c r="AA597" s="93"/>
      <c r="AB597" s="93"/>
      <c r="AC597" s="272"/>
      <c r="AE597" s="23"/>
      <c r="AF597" s="24"/>
      <c r="AG597" s="23"/>
    </row>
    <row r="598" spans="1:43">
      <c r="A598" s="93"/>
      <c r="C598" s="93"/>
      <c r="D598" s="94"/>
      <c r="E598" s="93"/>
      <c r="F598" s="93"/>
      <c r="G598" s="95"/>
      <c r="H598" s="93"/>
      <c r="I598" s="95"/>
      <c r="K598" s="16" t="s">
        <v>53</v>
      </c>
      <c r="M598" s="93"/>
      <c r="O598" s="93"/>
      <c r="P598" s="93"/>
      <c r="U598" s="134"/>
      <c r="V598" s="134"/>
      <c r="W598" s="134"/>
      <c r="X598" s="134"/>
      <c r="Y598" s="134"/>
      <c r="Z598" s="93"/>
      <c r="AA598" s="93"/>
      <c r="AB598" s="93"/>
      <c r="AC598" s="272"/>
      <c r="AE598" s="23"/>
      <c r="AF598" s="24"/>
      <c r="AG598" s="23"/>
    </row>
    <row r="599" spans="1:43" ht="15" customHeight="1">
      <c r="A599" s="17">
        <v>31</v>
      </c>
      <c r="B599" s="106">
        <v>0</v>
      </c>
      <c r="C599" s="17" t="s">
        <v>54</v>
      </c>
      <c r="D599" s="18" t="s">
        <v>24</v>
      </c>
      <c r="E599" s="17" t="s">
        <v>369</v>
      </c>
      <c r="F599" s="17" t="s">
        <v>502</v>
      </c>
      <c r="G599" s="18" t="s">
        <v>161</v>
      </c>
      <c r="H599" s="18" t="s">
        <v>27</v>
      </c>
      <c r="I599" s="18">
        <v>30135059</v>
      </c>
      <c r="J599" s="124" t="str">
        <f t="shared" ref="J599:J602" si="603">CONCATENATE(I599,"-",H599)</f>
        <v>30135059-EJECUCION</v>
      </c>
      <c r="K599" s="18" t="s">
        <v>514</v>
      </c>
      <c r="L599" s="107">
        <v>6348600000</v>
      </c>
      <c r="M599" s="19">
        <v>6348600000</v>
      </c>
      <c r="N599" s="107">
        <v>0</v>
      </c>
      <c r="O599" s="19">
        <v>0</v>
      </c>
      <c r="P599" s="19">
        <v>500000000</v>
      </c>
      <c r="Q599" s="19">
        <v>5848600000</v>
      </c>
      <c r="R599" s="108">
        <v>500000000</v>
      </c>
      <c r="S599" s="20">
        <v>5848600000</v>
      </c>
      <c r="T599" s="21">
        <v>0</v>
      </c>
      <c r="U599" s="284">
        <v>0</v>
      </c>
      <c r="V599" s="284">
        <v>0</v>
      </c>
      <c r="W599" s="284">
        <v>0</v>
      </c>
      <c r="X599" s="284">
        <f t="shared" ref="X599:X602" si="604">U599+V599+W599</f>
        <v>0</v>
      </c>
      <c r="Y599" s="284">
        <f t="shared" ref="Y599:Y602" si="605">P599-X599</f>
        <v>500000000</v>
      </c>
      <c r="Z599" s="284">
        <f t="shared" ref="Z599:Z602" si="606">M599-(O599+P599)</f>
        <v>5848600000</v>
      </c>
      <c r="AA599" s="17" t="s">
        <v>51</v>
      </c>
      <c r="AB599" s="17" t="s">
        <v>109</v>
      </c>
      <c r="AC599" s="88" t="s">
        <v>30</v>
      </c>
      <c r="AD599" s="22" t="s">
        <v>31</v>
      </c>
      <c r="AE599" s="23" t="s">
        <v>60</v>
      </c>
      <c r="AF599" s="24" t="s">
        <v>515</v>
      </c>
      <c r="AG599" s="23"/>
    </row>
    <row r="600" spans="1:43" ht="15" customHeight="1">
      <c r="A600" s="17">
        <v>31</v>
      </c>
      <c r="B600" s="106">
        <v>0</v>
      </c>
      <c r="C600" s="17" t="s">
        <v>54</v>
      </c>
      <c r="D600" s="18" t="s">
        <v>706</v>
      </c>
      <c r="E600" s="17" t="s">
        <v>369</v>
      </c>
      <c r="F600" s="17" t="s">
        <v>502</v>
      </c>
      <c r="G600" s="18" t="s">
        <v>121</v>
      </c>
      <c r="H600" s="18" t="s">
        <v>27</v>
      </c>
      <c r="I600" s="18">
        <v>30381175</v>
      </c>
      <c r="J600" s="124" t="str">
        <f t="shared" si="603"/>
        <v>30381175-EJECUCION</v>
      </c>
      <c r="K600" s="18" t="s">
        <v>516</v>
      </c>
      <c r="L600" s="107">
        <v>1319842000</v>
      </c>
      <c r="M600" s="19">
        <v>1319842000</v>
      </c>
      <c r="N600" s="107">
        <v>0</v>
      </c>
      <c r="O600" s="19">
        <v>0</v>
      </c>
      <c r="P600" s="19">
        <v>50000000</v>
      </c>
      <c r="Q600" s="19">
        <v>1269842000</v>
      </c>
      <c r="R600" s="108">
        <v>50000000</v>
      </c>
      <c r="S600" s="20">
        <v>1269842000</v>
      </c>
      <c r="T600" s="21">
        <v>0</v>
      </c>
      <c r="U600" s="284">
        <v>0</v>
      </c>
      <c r="V600" s="284">
        <v>0</v>
      </c>
      <c r="W600" s="284">
        <v>0</v>
      </c>
      <c r="X600" s="284">
        <f t="shared" si="604"/>
        <v>0</v>
      </c>
      <c r="Y600" s="284">
        <f t="shared" si="605"/>
        <v>50000000</v>
      </c>
      <c r="Z600" s="284">
        <f t="shared" si="606"/>
        <v>1269842000</v>
      </c>
      <c r="AA600" s="17" t="s">
        <v>51</v>
      </c>
      <c r="AB600" s="17" t="s">
        <v>702</v>
      </c>
      <c r="AC600" s="88" t="s">
        <v>30</v>
      </c>
      <c r="AD600" s="22" t="s">
        <v>31</v>
      </c>
      <c r="AE600" s="23"/>
      <c r="AF600" s="52">
        <v>42361</v>
      </c>
      <c r="AG600" s="23"/>
    </row>
    <row r="601" spans="1:43" ht="15" customHeight="1">
      <c r="A601" s="17">
        <v>31</v>
      </c>
      <c r="B601" s="106">
        <v>2</v>
      </c>
      <c r="C601" s="17" t="s">
        <v>54</v>
      </c>
      <c r="D601" s="18" t="s">
        <v>33</v>
      </c>
      <c r="E601" s="17" t="s">
        <v>369</v>
      </c>
      <c r="F601" s="17" t="s">
        <v>502</v>
      </c>
      <c r="G601" s="18" t="s">
        <v>438</v>
      </c>
      <c r="H601" s="18" t="s">
        <v>27</v>
      </c>
      <c r="I601" s="18">
        <v>30083335</v>
      </c>
      <c r="J601" s="124" t="str">
        <f t="shared" si="603"/>
        <v>30083335-EJECUCION</v>
      </c>
      <c r="K601" s="18" t="s">
        <v>517</v>
      </c>
      <c r="L601" s="107">
        <v>2104837000</v>
      </c>
      <c r="M601" s="19">
        <v>2104837000</v>
      </c>
      <c r="N601" s="107">
        <v>0</v>
      </c>
      <c r="O601" s="19">
        <v>0</v>
      </c>
      <c r="P601" s="19">
        <v>463185529</v>
      </c>
      <c r="Q601" s="19">
        <v>1641651471</v>
      </c>
      <c r="R601" s="108">
        <v>400000000</v>
      </c>
      <c r="S601" s="20">
        <v>1704837000</v>
      </c>
      <c r="T601" s="21">
        <v>0</v>
      </c>
      <c r="U601" s="284">
        <v>0</v>
      </c>
      <c r="V601" s="284">
        <v>0</v>
      </c>
      <c r="W601" s="284">
        <v>0</v>
      </c>
      <c r="X601" s="284">
        <f t="shared" si="604"/>
        <v>0</v>
      </c>
      <c r="Y601" s="284">
        <f t="shared" si="605"/>
        <v>463185529</v>
      </c>
      <c r="Z601" s="284">
        <f t="shared" si="606"/>
        <v>1641651471</v>
      </c>
      <c r="AA601" s="17" t="s">
        <v>135</v>
      </c>
      <c r="AB601" s="17" t="s">
        <v>702</v>
      </c>
      <c r="AC601" s="88" t="s">
        <v>30</v>
      </c>
      <c r="AD601" s="22" t="s">
        <v>31</v>
      </c>
      <c r="AE601" s="23" t="s">
        <v>30</v>
      </c>
      <c r="AF601" s="24" t="s">
        <v>518</v>
      </c>
      <c r="AG601" s="23"/>
    </row>
    <row r="602" spans="1:43" ht="15" customHeight="1">
      <c r="A602" s="17">
        <v>31</v>
      </c>
      <c r="B602" s="106">
        <v>0</v>
      </c>
      <c r="C602" s="17" t="s">
        <v>54</v>
      </c>
      <c r="D602" s="18" t="s">
        <v>38</v>
      </c>
      <c r="E602" s="17" t="s">
        <v>369</v>
      </c>
      <c r="F602" s="17" t="s">
        <v>502</v>
      </c>
      <c r="G602" s="18" t="s">
        <v>519</v>
      </c>
      <c r="H602" s="18" t="s">
        <v>35</v>
      </c>
      <c r="I602" s="18">
        <v>30371775</v>
      </c>
      <c r="J602" s="124" t="str">
        <f t="shared" si="603"/>
        <v>30371775-DISEÑO</v>
      </c>
      <c r="K602" s="128" t="s">
        <v>520</v>
      </c>
      <c r="L602" s="107">
        <v>200210000</v>
      </c>
      <c r="M602" s="138">
        <v>200210000</v>
      </c>
      <c r="N602" s="107">
        <v>0</v>
      </c>
      <c r="O602" s="138">
        <v>0</v>
      </c>
      <c r="P602" s="138">
        <v>100000000</v>
      </c>
      <c r="Q602" s="19">
        <v>100210000</v>
      </c>
      <c r="R602" s="108">
        <v>100000000</v>
      </c>
      <c r="S602" s="20">
        <v>100210000</v>
      </c>
      <c r="T602" s="21">
        <v>0</v>
      </c>
      <c r="U602" s="284">
        <v>0</v>
      </c>
      <c r="V602" s="284">
        <v>0</v>
      </c>
      <c r="W602" s="284">
        <v>0</v>
      </c>
      <c r="X602" s="284">
        <f t="shared" si="604"/>
        <v>0</v>
      </c>
      <c r="Y602" s="284">
        <f t="shared" si="605"/>
        <v>100000000</v>
      </c>
      <c r="Z602" s="284">
        <f t="shared" si="606"/>
        <v>100210000</v>
      </c>
      <c r="AA602" s="17" t="s">
        <v>51</v>
      </c>
      <c r="AB602" s="17" t="s">
        <v>109</v>
      </c>
      <c r="AC602" s="88" t="s">
        <v>57</v>
      </c>
      <c r="AD602" s="22" t="s">
        <v>31</v>
      </c>
      <c r="AE602" s="23"/>
      <c r="AF602" s="24"/>
      <c r="AG602" s="23"/>
    </row>
    <row r="603" spans="1:43">
      <c r="A603" s="93"/>
      <c r="C603" s="93"/>
      <c r="D603" s="94"/>
      <c r="E603" s="93"/>
      <c r="F603" s="93"/>
      <c r="G603" s="95"/>
      <c r="H603" s="93"/>
      <c r="I603" s="95"/>
      <c r="K603" s="122" t="s">
        <v>66</v>
      </c>
      <c r="L603" s="25">
        <f>SUBTOTAL(9,L599:L602)</f>
        <v>9973489000</v>
      </c>
      <c r="M603" s="123">
        <f>SUBTOTAL(9,M599:M602)</f>
        <v>9973489000</v>
      </c>
      <c r="N603" s="25">
        <v>0</v>
      </c>
      <c r="O603" s="123">
        <f t="shared" ref="O603:P603" si="607">SUBTOTAL(9,O599:O602)</f>
        <v>0</v>
      </c>
      <c r="P603" s="123">
        <f t="shared" si="607"/>
        <v>1113185529</v>
      </c>
      <c r="Q603" s="121">
        <v>8860303471</v>
      </c>
      <c r="R603" s="25">
        <v>1050000000</v>
      </c>
      <c r="S603" s="25">
        <v>8923489000</v>
      </c>
      <c r="T603" s="25">
        <v>0</v>
      </c>
      <c r="U603" s="123">
        <f t="shared" ref="U603:W603" si="608">SUBTOTAL(9,U599:U602)</f>
        <v>0</v>
      </c>
      <c r="V603" s="123">
        <f t="shared" si="608"/>
        <v>0</v>
      </c>
      <c r="W603" s="123">
        <f t="shared" si="608"/>
        <v>0</v>
      </c>
      <c r="X603" s="123">
        <f t="shared" ref="X603:Z603" si="609">SUBTOTAL(9,X599:X602)</f>
        <v>0</v>
      </c>
      <c r="Y603" s="123">
        <f t="shared" si="609"/>
        <v>1113185529</v>
      </c>
      <c r="Z603" s="123">
        <f t="shared" si="609"/>
        <v>8860303471</v>
      </c>
      <c r="AA603" s="99"/>
      <c r="AB603" s="99"/>
      <c r="AC603" s="273"/>
      <c r="AE603" s="23"/>
      <c r="AF603" s="24"/>
      <c r="AG603" s="23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</row>
    <row r="604" spans="1:43" ht="6.75" customHeight="1">
      <c r="A604" s="93"/>
      <c r="C604" s="93"/>
      <c r="D604" s="94"/>
      <c r="E604" s="93"/>
      <c r="F604" s="78"/>
      <c r="G604" s="95"/>
      <c r="H604" s="93"/>
      <c r="I604" s="95"/>
      <c r="K604" s="278"/>
      <c r="M604" s="93"/>
      <c r="O604" s="93"/>
      <c r="P604" s="93"/>
      <c r="U604" s="134"/>
      <c r="V604" s="134"/>
      <c r="W604" s="134"/>
      <c r="X604" s="134"/>
      <c r="Y604" s="134"/>
      <c r="Z604" s="93"/>
      <c r="AA604" s="93"/>
      <c r="AB604" s="93"/>
      <c r="AC604" s="272"/>
      <c r="AE604" s="23"/>
      <c r="AF604" s="24"/>
      <c r="AG604" s="23"/>
    </row>
    <row r="605" spans="1:43" ht="18">
      <c r="A605" s="93"/>
      <c r="C605" s="93"/>
      <c r="D605" s="94"/>
      <c r="E605" s="93"/>
      <c r="F605" s="93"/>
      <c r="G605" s="95"/>
      <c r="H605" s="93"/>
      <c r="I605" s="95"/>
      <c r="K605" s="277" t="s">
        <v>182</v>
      </c>
      <c r="L605" s="25">
        <f>L603+L596+L582</f>
        <v>24436312000</v>
      </c>
      <c r="M605" s="123">
        <f>M603+M596+M582</f>
        <v>23593182078</v>
      </c>
      <c r="N605" s="25">
        <v>3095639930</v>
      </c>
      <c r="O605" s="123">
        <f t="shared" ref="O605:P605" si="610">O603+O596+O582</f>
        <v>2141884389</v>
      </c>
      <c r="P605" s="123">
        <f t="shared" si="610"/>
        <v>8821132074</v>
      </c>
      <c r="Q605" s="123">
        <v>12630165615</v>
      </c>
      <c r="R605" s="25">
        <v>9113331070</v>
      </c>
      <c r="S605" s="25">
        <v>12227341000</v>
      </c>
      <c r="T605" s="25">
        <v>0</v>
      </c>
      <c r="U605" s="123">
        <f t="shared" ref="U605:W605" si="611">U603+U596+U582</f>
        <v>0</v>
      </c>
      <c r="V605" s="123">
        <f t="shared" si="611"/>
        <v>103571495</v>
      </c>
      <c r="W605" s="123">
        <f t="shared" si="611"/>
        <v>120249926</v>
      </c>
      <c r="X605" s="123">
        <f t="shared" ref="X605:Z605" si="612">X603+X596+X582</f>
        <v>223821421</v>
      </c>
      <c r="Y605" s="123">
        <f t="shared" si="612"/>
        <v>8597310653</v>
      </c>
      <c r="Z605" s="123">
        <f t="shared" si="612"/>
        <v>12630165615</v>
      </c>
      <c r="AA605" s="99"/>
      <c r="AB605" s="99"/>
      <c r="AC605" s="273"/>
      <c r="AE605" s="23"/>
      <c r="AF605" s="24"/>
      <c r="AG605" s="23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</row>
    <row r="606" spans="1:43" ht="9" customHeight="1">
      <c r="A606" s="93"/>
      <c r="C606" s="93"/>
      <c r="D606" s="94"/>
      <c r="E606" s="93"/>
      <c r="F606" s="78"/>
      <c r="G606" s="95"/>
      <c r="H606" s="93"/>
      <c r="I606" s="95"/>
      <c r="K606" s="278"/>
      <c r="M606" s="93"/>
      <c r="O606" s="93"/>
      <c r="P606" s="93"/>
      <c r="U606" s="134"/>
      <c r="V606" s="134"/>
      <c r="W606" s="134"/>
      <c r="X606" s="134"/>
      <c r="Y606" s="134"/>
      <c r="Z606" s="93"/>
      <c r="AA606" s="93"/>
      <c r="AB606" s="93"/>
      <c r="AC606" s="272"/>
      <c r="AE606" s="23"/>
      <c r="AF606" s="24"/>
      <c r="AG606" s="23"/>
    </row>
    <row r="607" spans="1:43" ht="18">
      <c r="A607" s="93"/>
      <c r="C607" s="93"/>
      <c r="D607" s="94"/>
      <c r="E607" s="93"/>
      <c r="F607" s="93"/>
      <c r="G607" s="95"/>
      <c r="H607" s="93"/>
      <c r="I607" s="95"/>
      <c r="K607" s="277" t="s">
        <v>521</v>
      </c>
      <c r="L607" s="58">
        <f>L605+L575+L557+L537+L520+L502+L486+L468+L430+L408+L454</f>
        <v>85672173652</v>
      </c>
      <c r="M607" s="123">
        <f>M605+M575+M557+M537+M520+M502+M486+M468+M430+M408+M454</f>
        <v>79934221840</v>
      </c>
      <c r="N607" s="58">
        <v>20528582095</v>
      </c>
      <c r="O607" s="123">
        <f t="shared" ref="O607:P607" si="613">O605+O575+O557+O537+O520+O502+O486+O468+O430+O408+O454</f>
        <v>18800205949</v>
      </c>
      <c r="P607" s="123">
        <f t="shared" si="613"/>
        <v>23477690089</v>
      </c>
      <c r="Q607" s="123">
        <v>37947215681</v>
      </c>
      <c r="R607" s="58">
        <v>23132841009</v>
      </c>
      <c r="S607" s="58">
        <v>35470933386</v>
      </c>
      <c r="T607" s="58" t="e">
        <v>#REF!</v>
      </c>
      <c r="U607" s="123">
        <f t="shared" ref="U607:W607" si="614">U605+U575+U557+U537+U520+U502+U486+U468+U430+U408+U454</f>
        <v>3663475429</v>
      </c>
      <c r="V607" s="123">
        <f t="shared" si="614"/>
        <v>526376267</v>
      </c>
      <c r="W607" s="123">
        <f t="shared" si="614"/>
        <v>2311940678</v>
      </c>
      <c r="X607" s="123">
        <f t="shared" ref="X607:Z607" si="615">X605+X575+X557+X537+X520+X502+X486+X468+X430+X408+X454</f>
        <v>6501792374</v>
      </c>
      <c r="Y607" s="123">
        <f t="shared" si="615"/>
        <v>16975897715</v>
      </c>
      <c r="Z607" s="123">
        <f t="shared" si="615"/>
        <v>37656325802</v>
      </c>
      <c r="AA607" s="99"/>
      <c r="AB607" s="99"/>
      <c r="AC607" s="273"/>
      <c r="AE607" s="23"/>
      <c r="AF607" s="24"/>
      <c r="AG607" s="23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</row>
    <row r="608" spans="1:43" s="93" customFormat="1" ht="12" customHeight="1">
      <c r="D608" s="94"/>
      <c r="G608" s="95"/>
      <c r="I608" s="95"/>
      <c r="K608" s="96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C608" s="272"/>
      <c r="AE608" s="85"/>
      <c r="AF608" s="81"/>
      <c r="AG608" s="85"/>
    </row>
    <row r="609" spans="1:43" ht="18" customHeight="1">
      <c r="A609" s="73"/>
      <c r="B609" s="75"/>
      <c r="C609" s="73"/>
      <c r="D609" s="73"/>
      <c r="E609" s="73"/>
      <c r="F609" s="73"/>
      <c r="G609" s="73"/>
      <c r="H609" s="73"/>
      <c r="I609" s="310"/>
      <c r="J609" s="75"/>
      <c r="K609" s="276" t="s">
        <v>522</v>
      </c>
      <c r="L609" s="75"/>
      <c r="M609" s="73"/>
      <c r="N609" s="75"/>
      <c r="O609" s="73"/>
      <c r="P609" s="73"/>
      <c r="Q609" s="74"/>
      <c r="R609" s="75"/>
      <c r="S609" s="75"/>
      <c r="T609" s="75"/>
      <c r="U609" s="137"/>
      <c r="V609" s="137"/>
      <c r="W609" s="137"/>
      <c r="X609" s="137"/>
      <c r="Y609" s="137"/>
      <c r="Z609" s="73"/>
      <c r="AA609" s="73"/>
      <c r="AB609" s="73"/>
      <c r="AC609" s="73"/>
      <c r="AE609" s="23"/>
      <c r="AF609" s="24"/>
      <c r="AG609" s="23"/>
    </row>
    <row r="610" spans="1:43">
      <c r="A610" s="93"/>
      <c r="C610" s="93"/>
      <c r="D610" s="94"/>
      <c r="E610" s="93"/>
      <c r="F610" s="93"/>
      <c r="G610" s="95"/>
      <c r="H610" s="93"/>
      <c r="I610" s="95"/>
      <c r="K610" s="16" t="s">
        <v>22</v>
      </c>
      <c r="M610" s="93"/>
      <c r="O610" s="93"/>
      <c r="P610" s="93"/>
      <c r="U610" s="134"/>
      <c r="V610" s="134"/>
      <c r="W610" s="134"/>
      <c r="X610" s="134"/>
      <c r="Y610" s="134"/>
      <c r="Z610" s="93"/>
      <c r="AA610" s="93"/>
      <c r="AB610" s="93"/>
      <c r="AC610" s="272"/>
      <c r="AE610" s="23"/>
      <c r="AF610" s="24"/>
      <c r="AG610" s="23"/>
    </row>
    <row r="611" spans="1:43" ht="15" customHeight="1">
      <c r="A611" s="17">
        <v>31</v>
      </c>
      <c r="B611" s="17"/>
      <c r="C611" s="17" t="s">
        <v>23</v>
      </c>
      <c r="D611" s="18" t="s">
        <v>33</v>
      </c>
      <c r="E611" s="17" t="s">
        <v>523</v>
      </c>
      <c r="F611" s="17" t="s">
        <v>524</v>
      </c>
      <c r="G611" s="18" t="s">
        <v>525</v>
      </c>
      <c r="H611" s="18" t="s">
        <v>27</v>
      </c>
      <c r="I611" s="18">
        <v>30315478</v>
      </c>
      <c r="J611" s="124" t="str">
        <f>CONCATENATE(I611,"-",H611)</f>
        <v>30315478-EJECUCION</v>
      </c>
      <c r="K611" s="128" t="s">
        <v>730</v>
      </c>
      <c r="L611" s="19"/>
      <c r="M611" s="138">
        <v>83226080</v>
      </c>
      <c r="N611" s="19"/>
      <c r="O611" s="138">
        <v>78617517</v>
      </c>
      <c r="P611" s="138">
        <v>4608563</v>
      </c>
      <c r="Q611" s="19">
        <v>0</v>
      </c>
      <c r="R611" s="19"/>
      <c r="S611" s="20"/>
      <c r="T611" s="21"/>
      <c r="U611" s="284">
        <v>0</v>
      </c>
      <c r="V611" s="284">
        <v>0</v>
      </c>
      <c r="W611" s="284">
        <v>0</v>
      </c>
      <c r="X611" s="284">
        <f>U611+V611+W611</f>
        <v>0</v>
      </c>
      <c r="Y611" s="284">
        <f>P611-X611</f>
        <v>4608563</v>
      </c>
      <c r="Z611" s="284">
        <f>M611-(O611+P611)</f>
        <v>0</v>
      </c>
      <c r="AA611" s="17" t="s">
        <v>776</v>
      </c>
      <c r="AB611" s="17" t="s">
        <v>708</v>
      </c>
      <c r="AC611" s="88" t="s">
        <v>30</v>
      </c>
      <c r="AD611" s="22"/>
      <c r="AE611" s="23"/>
      <c r="AF611" s="24"/>
      <c r="AG611" s="23"/>
    </row>
    <row r="612" spans="1:43">
      <c r="A612" s="93"/>
      <c r="C612" s="93"/>
      <c r="D612" s="94"/>
      <c r="E612" s="93"/>
      <c r="F612" s="93"/>
      <c r="G612" s="95"/>
      <c r="H612" s="93"/>
      <c r="I612" s="95"/>
      <c r="K612" s="122" t="s">
        <v>47</v>
      </c>
      <c r="L612" s="25">
        <f>SUBTOTAL(9,L615)</f>
        <v>439945000</v>
      </c>
      <c r="M612" s="123">
        <f>SUBTOTAL(9,M611:M611)</f>
        <v>83226080</v>
      </c>
      <c r="N612" s="123">
        <f t="shared" ref="N612:Z612" si="616">SUBTOTAL(9,N611:N611)</f>
        <v>0</v>
      </c>
      <c r="O612" s="123">
        <f t="shared" si="616"/>
        <v>78617517</v>
      </c>
      <c r="P612" s="123">
        <f t="shared" si="616"/>
        <v>4608563</v>
      </c>
      <c r="Q612" s="123">
        <f t="shared" si="616"/>
        <v>0</v>
      </c>
      <c r="R612" s="123">
        <f t="shared" si="616"/>
        <v>0</v>
      </c>
      <c r="S612" s="123">
        <f t="shared" si="616"/>
        <v>0</v>
      </c>
      <c r="T612" s="123">
        <f t="shared" si="616"/>
        <v>0</v>
      </c>
      <c r="U612" s="123">
        <f t="shared" si="616"/>
        <v>0</v>
      </c>
      <c r="V612" s="123">
        <f t="shared" si="616"/>
        <v>0</v>
      </c>
      <c r="W612" s="123">
        <f t="shared" si="616"/>
        <v>0</v>
      </c>
      <c r="X612" s="123">
        <f t="shared" si="616"/>
        <v>0</v>
      </c>
      <c r="Y612" s="123">
        <f t="shared" si="616"/>
        <v>4608563</v>
      </c>
      <c r="Z612" s="123">
        <f t="shared" si="616"/>
        <v>0</v>
      </c>
      <c r="AA612" s="99"/>
      <c r="AB612" s="99"/>
      <c r="AC612" s="273"/>
      <c r="AE612" s="23"/>
      <c r="AF612" s="24"/>
      <c r="AG612" s="23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</row>
    <row r="613" spans="1:43" s="270" customFormat="1" ht="12" customHeight="1">
      <c r="A613" s="93"/>
      <c r="C613" s="93"/>
      <c r="D613" s="94"/>
      <c r="E613" s="93"/>
      <c r="F613" s="93"/>
      <c r="G613" s="95"/>
      <c r="H613" s="93"/>
      <c r="I613" s="95"/>
      <c r="K613" s="96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93"/>
      <c r="AB613" s="93"/>
      <c r="AC613" s="272"/>
      <c r="AE613" s="271"/>
      <c r="AF613" s="90"/>
      <c r="AG613" s="271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</row>
    <row r="614" spans="1:43" s="270" customFormat="1">
      <c r="A614" s="93"/>
      <c r="C614" s="93"/>
      <c r="D614" s="94"/>
      <c r="E614" s="93"/>
      <c r="F614" s="93"/>
      <c r="G614" s="95"/>
      <c r="H614" s="93"/>
      <c r="I614" s="95"/>
      <c r="K614" s="16" t="s">
        <v>48</v>
      </c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93"/>
      <c r="AB614" s="93"/>
      <c r="AC614" s="272"/>
      <c r="AE614" s="271"/>
      <c r="AF614" s="90"/>
      <c r="AG614" s="271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</row>
    <row r="615" spans="1:43" ht="15" customHeight="1">
      <c r="A615" s="17">
        <v>31</v>
      </c>
      <c r="B615" s="17">
        <v>0</v>
      </c>
      <c r="C615" s="17" t="s">
        <v>49</v>
      </c>
      <c r="D615" s="18" t="s">
        <v>90</v>
      </c>
      <c r="E615" s="17" t="s">
        <v>523</v>
      </c>
      <c r="F615" s="17" t="s">
        <v>524</v>
      </c>
      <c r="G615" s="18" t="s">
        <v>525</v>
      </c>
      <c r="H615" s="18" t="s">
        <v>27</v>
      </c>
      <c r="I615" s="18">
        <v>30135078</v>
      </c>
      <c r="J615" s="124" t="str">
        <f>CONCATENATE(I615,"-",H615)</f>
        <v>30135078-EJECUCION</v>
      </c>
      <c r="K615" s="18" t="s">
        <v>526</v>
      </c>
      <c r="L615" s="19">
        <v>439945000</v>
      </c>
      <c r="M615" s="19">
        <v>439945000</v>
      </c>
      <c r="N615" s="19">
        <v>0</v>
      </c>
      <c r="O615" s="19">
        <v>0</v>
      </c>
      <c r="P615" s="19">
        <v>200000000</v>
      </c>
      <c r="Q615" s="19">
        <v>239945000</v>
      </c>
      <c r="R615" s="19">
        <v>200000000</v>
      </c>
      <c r="S615" s="20">
        <v>239945000</v>
      </c>
      <c r="T615" s="21">
        <v>0</v>
      </c>
      <c r="U615" s="284">
        <v>0</v>
      </c>
      <c r="V615" s="284">
        <v>0</v>
      </c>
      <c r="W615" s="284">
        <v>0</v>
      </c>
      <c r="X615" s="284">
        <f>U615+V615+W615</f>
        <v>0</v>
      </c>
      <c r="Y615" s="284">
        <f>P615-X615</f>
        <v>200000000</v>
      </c>
      <c r="Z615" s="284">
        <f>M615-(O615+P615)</f>
        <v>239945000</v>
      </c>
      <c r="AA615" s="17" t="s">
        <v>135</v>
      </c>
      <c r="AB615" s="17" t="s">
        <v>702</v>
      </c>
      <c r="AC615" s="88" t="s">
        <v>30</v>
      </c>
      <c r="AD615" s="22" t="s">
        <v>45</v>
      </c>
      <c r="AE615" s="23" t="s">
        <v>30</v>
      </c>
      <c r="AF615" s="24" t="s">
        <v>527</v>
      </c>
      <c r="AG615" s="23"/>
    </row>
    <row r="616" spans="1:43" s="270" customFormat="1">
      <c r="A616" s="93"/>
      <c r="C616" s="93"/>
      <c r="D616" s="94"/>
      <c r="E616" s="93"/>
      <c r="F616" s="93"/>
      <c r="G616" s="95"/>
      <c r="H616" s="93"/>
      <c r="I616" s="95"/>
      <c r="K616" s="122" t="s">
        <v>52</v>
      </c>
      <c r="L616" s="84"/>
      <c r="M616" s="123">
        <f>SUBTOTAL(9,M615:M615)</f>
        <v>439945000</v>
      </c>
      <c r="N616" s="123">
        <f t="shared" ref="N616:Z616" si="617">SUBTOTAL(9,N615:N615)</f>
        <v>0</v>
      </c>
      <c r="O616" s="123">
        <f t="shared" si="617"/>
        <v>0</v>
      </c>
      <c r="P616" s="123">
        <f t="shared" si="617"/>
        <v>200000000</v>
      </c>
      <c r="Q616" s="123">
        <f t="shared" si="617"/>
        <v>239945000</v>
      </c>
      <c r="R616" s="123">
        <f t="shared" si="617"/>
        <v>200000000</v>
      </c>
      <c r="S616" s="123">
        <f t="shared" si="617"/>
        <v>239945000</v>
      </c>
      <c r="T616" s="123">
        <f t="shared" si="617"/>
        <v>0</v>
      </c>
      <c r="U616" s="123">
        <f t="shared" si="617"/>
        <v>0</v>
      </c>
      <c r="V616" s="123">
        <f t="shared" si="617"/>
        <v>0</v>
      </c>
      <c r="W616" s="123">
        <f t="shared" si="617"/>
        <v>0</v>
      </c>
      <c r="X616" s="123">
        <f t="shared" si="617"/>
        <v>0</v>
      </c>
      <c r="Y616" s="123">
        <f t="shared" si="617"/>
        <v>200000000</v>
      </c>
      <c r="Z616" s="123">
        <f t="shared" si="617"/>
        <v>239945000</v>
      </c>
      <c r="AA616" s="93"/>
      <c r="AB616" s="93"/>
      <c r="AC616" s="272"/>
      <c r="AE616" s="271"/>
      <c r="AF616" s="90"/>
      <c r="AG616" s="271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</row>
    <row r="617" spans="1:43" s="270" customFormat="1" ht="12" customHeight="1">
      <c r="A617" s="93"/>
      <c r="C617" s="93"/>
      <c r="D617" s="94"/>
      <c r="E617" s="93"/>
      <c r="F617" s="93"/>
      <c r="G617" s="95"/>
      <c r="H617" s="93"/>
      <c r="I617" s="95"/>
      <c r="K617" s="96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93"/>
      <c r="AB617" s="93"/>
      <c r="AC617" s="272"/>
      <c r="AE617" s="271"/>
      <c r="AF617" s="90"/>
      <c r="AG617" s="271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</row>
    <row r="618" spans="1:43">
      <c r="A618" s="93"/>
      <c r="C618" s="93"/>
      <c r="D618" s="94"/>
      <c r="E618" s="93"/>
      <c r="F618" s="93"/>
      <c r="G618" s="95"/>
      <c r="H618" s="93"/>
      <c r="I618" s="95"/>
      <c r="K618" s="16" t="s">
        <v>53</v>
      </c>
      <c r="M618" s="93"/>
      <c r="O618" s="93"/>
      <c r="P618" s="93"/>
      <c r="U618" s="134"/>
      <c r="V618" s="134"/>
      <c r="W618" s="134"/>
      <c r="X618" s="134"/>
      <c r="Y618" s="134"/>
      <c r="Z618" s="93"/>
      <c r="AA618" s="93"/>
      <c r="AB618" s="93"/>
      <c r="AC618" s="272"/>
      <c r="AE618" s="23"/>
      <c r="AF618" s="24"/>
      <c r="AG618" s="23"/>
    </row>
    <row r="619" spans="1:43" ht="15" customHeight="1">
      <c r="A619" s="17">
        <v>31</v>
      </c>
      <c r="B619" s="106">
        <v>5</v>
      </c>
      <c r="C619" s="17" t="s">
        <v>54</v>
      </c>
      <c r="D619" s="18" t="s">
        <v>81</v>
      </c>
      <c r="E619" s="17" t="s">
        <v>523</v>
      </c>
      <c r="F619" s="17" t="s">
        <v>524</v>
      </c>
      <c r="G619" s="18" t="s">
        <v>525</v>
      </c>
      <c r="H619" s="18" t="s">
        <v>27</v>
      </c>
      <c r="I619" s="18">
        <v>30339822</v>
      </c>
      <c r="J619" s="124" t="str">
        <f t="shared" ref="J619:J621" si="618">CONCATENATE(I619,"-",H619)</f>
        <v>30339822-EJECUCION</v>
      </c>
      <c r="K619" s="18" t="s">
        <v>528</v>
      </c>
      <c r="L619" s="107">
        <v>732204000</v>
      </c>
      <c r="M619" s="19">
        <v>732204000</v>
      </c>
      <c r="N619" s="107">
        <v>0</v>
      </c>
      <c r="O619" s="19">
        <v>0</v>
      </c>
      <c r="P619" s="19">
        <v>145391437</v>
      </c>
      <c r="Q619" s="19">
        <v>586812563</v>
      </c>
      <c r="R619" s="108">
        <v>150000000</v>
      </c>
      <c r="S619" s="20">
        <v>582204000</v>
      </c>
      <c r="T619" s="21">
        <v>0</v>
      </c>
      <c r="U619" s="284">
        <v>0</v>
      </c>
      <c r="V619" s="284">
        <v>0</v>
      </c>
      <c r="W619" s="284">
        <v>0</v>
      </c>
      <c r="X619" s="284">
        <f t="shared" ref="X619:X621" si="619">U619+V619+W619</f>
        <v>0</v>
      </c>
      <c r="Y619" s="284">
        <f t="shared" ref="Y619:Y621" si="620">P619-X619</f>
        <v>145391437</v>
      </c>
      <c r="Z619" s="284">
        <f t="shared" ref="Z619:Z621" si="621">M619-(O619+P619)</f>
        <v>586812563</v>
      </c>
      <c r="AA619" s="17" t="s">
        <v>51</v>
      </c>
      <c r="AB619" s="17" t="s">
        <v>702</v>
      </c>
      <c r="AC619" s="88" t="s">
        <v>57</v>
      </c>
      <c r="AD619" s="22" t="s">
        <v>31</v>
      </c>
      <c r="AE619" s="23"/>
      <c r="AF619" s="24"/>
      <c r="AG619" s="23"/>
    </row>
    <row r="620" spans="1:43" ht="15" customHeight="1">
      <c r="A620" s="17">
        <v>31</v>
      </c>
      <c r="B620" s="106">
        <v>6</v>
      </c>
      <c r="C620" s="17" t="s">
        <v>54</v>
      </c>
      <c r="D620" s="18" t="s">
        <v>62</v>
      </c>
      <c r="E620" s="17" t="s">
        <v>523</v>
      </c>
      <c r="F620" s="17" t="s">
        <v>524</v>
      </c>
      <c r="G620" s="18" t="s">
        <v>525</v>
      </c>
      <c r="H620" s="18" t="s">
        <v>35</v>
      </c>
      <c r="I620" s="18">
        <v>30326923</v>
      </c>
      <c r="J620" s="124" t="str">
        <f t="shared" si="618"/>
        <v>30326923-DISEÑO</v>
      </c>
      <c r="K620" s="18" t="s">
        <v>529</v>
      </c>
      <c r="L620" s="107">
        <v>48118000</v>
      </c>
      <c r="M620" s="19">
        <v>48118000</v>
      </c>
      <c r="N620" s="107">
        <v>0</v>
      </c>
      <c r="O620" s="19">
        <v>0</v>
      </c>
      <c r="P620" s="19">
        <v>48118000</v>
      </c>
      <c r="Q620" s="19">
        <v>0</v>
      </c>
      <c r="R620" s="108">
        <v>48118000</v>
      </c>
      <c r="S620" s="20">
        <v>0</v>
      </c>
      <c r="T620" s="21">
        <v>0</v>
      </c>
      <c r="U620" s="284">
        <v>0</v>
      </c>
      <c r="V620" s="284">
        <v>0</v>
      </c>
      <c r="W620" s="284">
        <v>0</v>
      </c>
      <c r="X620" s="284">
        <f t="shared" si="619"/>
        <v>0</v>
      </c>
      <c r="Y620" s="284">
        <f t="shared" si="620"/>
        <v>48118000</v>
      </c>
      <c r="Z620" s="284">
        <f t="shared" si="621"/>
        <v>0</v>
      </c>
      <c r="AA620" s="17" t="s">
        <v>51</v>
      </c>
      <c r="AB620" s="17" t="s">
        <v>702</v>
      </c>
      <c r="AC620" s="88" t="s">
        <v>64</v>
      </c>
      <c r="AD620" s="22" t="s">
        <v>31</v>
      </c>
      <c r="AE620" s="23"/>
      <c r="AF620" s="24"/>
      <c r="AG620" s="23" t="s">
        <v>45</v>
      </c>
    </row>
    <row r="621" spans="1:43" ht="15" customHeight="1">
      <c r="A621" s="17">
        <v>31</v>
      </c>
      <c r="B621" s="106">
        <v>7</v>
      </c>
      <c r="C621" s="17" t="s">
        <v>54</v>
      </c>
      <c r="D621" s="18" t="s">
        <v>38</v>
      </c>
      <c r="E621" s="17" t="s">
        <v>523</v>
      </c>
      <c r="F621" s="17" t="s">
        <v>524</v>
      </c>
      <c r="G621" s="18" t="s">
        <v>525</v>
      </c>
      <c r="H621" s="18" t="s">
        <v>35</v>
      </c>
      <c r="I621" s="18">
        <v>30072812</v>
      </c>
      <c r="J621" s="124" t="str">
        <f t="shared" si="618"/>
        <v>30072812-DISEÑO</v>
      </c>
      <c r="K621" s="128" t="s">
        <v>530</v>
      </c>
      <c r="L621" s="107">
        <v>54077000</v>
      </c>
      <c r="M621" s="138">
        <v>54077000</v>
      </c>
      <c r="N621" s="107">
        <v>0</v>
      </c>
      <c r="O621" s="138">
        <v>0</v>
      </c>
      <c r="P621" s="138">
        <v>54077000</v>
      </c>
      <c r="Q621" s="19">
        <v>0</v>
      </c>
      <c r="R621" s="108">
        <v>54077000</v>
      </c>
      <c r="S621" s="20">
        <v>0</v>
      </c>
      <c r="T621" s="21">
        <v>0</v>
      </c>
      <c r="U621" s="284">
        <v>0</v>
      </c>
      <c r="V621" s="284">
        <v>0</v>
      </c>
      <c r="W621" s="284">
        <v>0</v>
      </c>
      <c r="X621" s="284">
        <f t="shared" si="619"/>
        <v>0</v>
      </c>
      <c r="Y621" s="284">
        <f t="shared" si="620"/>
        <v>54077000</v>
      </c>
      <c r="Z621" s="284">
        <f t="shared" si="621"/>
        <v>0</v>
      </c>
      <c r="AA621" s="17" t="s">
        <v>51</v>
      </c>
      <c r="AB621" s="17" t="s">
        <v>702</v>
      </c>
      <c r="AC621" s="88" t="s">
        <v>60</v>
      </c>
      <c r="AD621" s="22" t="s">
        <v>31</v>
      </c>
      <c r="AE621" s="23" t="s">
        <v>60</v>
      </c>
      <c r="AF621" s="24" t="s">
        <v>531</v>
      </c>
      <c r="AG621" s="23" t="s">
        <v>45</v>
      </c>
    </row>
    <row r="622" spans="1:43">
      <c r="A622" s="93"/>
      <c r="C622" s="93"/>
      <c r="D622" s="94"/>
      <c r="E622" s="93"/>
      <c r="F622" s="93"/>
      <c r="G622" s="95"/>
      <c r="H622" s="93"/>
      <c r="I622" s="95"/>
      <c r="K622" s="122" t="s">
        <v>66</v>
      </c>
      <c r="L622" s="25">
        <f>SUBTOTAL(9,L619:L621)</f>
        <v>834399000</v>
      </c>
      <c r="M622" s="123">
        <f>SUBTOTAL(9,M619:M621)</f>
        <v>834399000</v>
      </c>
      <c r="N622" s="25">
        <v>0</v>
      </c>
      <c r="O622" s="123">
        <f t="shared" ref="O622:P622" si="622">SUBTOTAL(9,O619:O621)</f>
        <v>0</v>
      </c>
      <c r="P622" s="123">
        <f t="shared" si="622"/>
        <v>247586437</v>
      </c>
      <c r="Q622" s="121">
        <v>586812563</v>
      </c>
      <c r="R622" s="25">
        <v>252195000</v>
      </c>
      <c r="S622" s="25">
        <v>582204000</v>
      </c>
      <c r="T622" s="25">
        <v>0</v>
      </c>
      <c r="U622" s="123">
        <f t="shared" ref="U622:W622" si="623">SUBTOTAL(9,U619:U621)</f>
        <v>0</v>
      </c>
      <c r="V622" s="123">
        <f t="shared" si="623"/>
        <v>0</v>
      </c>
      <c r="W622" s="123">
        <f t="shared" si="623"/>
        <v>0</v>
      </c>
      <c r="X622" s="123">
        <f t="shared" ref="X622:Z622" si="624">SUBTOTAL(9,X619:X621)</f>
        <v>0</v>
      </c>
      <c r="Y622" s="123">
        <f t="shared" si="624"/>
        <v>247586437</v>
      </c>
      <c r="Z622" s="123">
        <f t="shared" si="624"/>
        <v>586812563</v>
      </c>
      <c r="AA622" s="99"/>
      <c r="AB622" s="99"/>
      <c r="AC622" s="273"/>
      <c r="AE622" s="23"/>
      <c r="AF622" s="24"/>
      <c r="AG622" s="23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</row>
    <row r="623" spans="1:43" ht="12" customHeight="1">
      <c r="A623" s="93"/>
      <c r="C623" s="93"/>
      <c r="D623" s="94"/>
      <c r="E623" s="93"/>
      <c r="F623" s="93"/>
      <c r="G623" s="95"/>
      <c r="H623" s="93"/>
      <c r="I623" s="95"/>
      <c r="K623" s="278"/>
      <c r="M623" s="93"/>
      <c r="O623" s="93"/>
      <c r="P623" s="93"/>
      <c r="U623" s="134"/>
      <c r="V623" s="134"/>
      <c r="W623" s="134"/>
      <c r="X623" s="134"/>
      <c r="Y623" s="134"/>
      <c r="Z623" s="93"/>
      <c r="AA623" s="93"/>
      <c r="AB623" s="93"/>
      <c r="AC623" s="272"/>
      <c r="AE623" s="23"/>
      <c r="AF623" s="24"/>
      <c r="AG623" s="23"/>
    </row>
    <row r="624" spans="1:43" ht="18">
      <c r="A624" s="93"/>
      <c r="C624" s="93"/>
      <c r="D624" s="94"/>
      <c r="E624" s="93"/>
      <c r="F624" s="93"/>
      <c r="G624" s="95"/>
      <c r="H624" s="93"/>
      <c r="I624" s="95"/>
      <c r="K624" s="277" t="s">
        <v>532</v>
      </c>
      <c r="L624" s="58">
        <f>L622+L612</f>
        <v>1274344000</v>
      </c>
      <c r="M624" s="123">
        <f>M622+M612+M616</f>
        <v>1357570080</v>
      </c>
      <c r="N624" s="123">
        <f t="shared" ref="N624:Z624" si="625">N622+N612+N616</f>
        <v>0</v>
      </c>
      <c r="O624" s="123">
        <f t="shared" si="625"/>
        <v>78617517</v>
      </c>
      <c r="P624" s="123">
        <f t="shared" si="625"/>
        <v>452195000</v>
      </c>
      <c r="Q624" s="123">
        <f t="shared" si="625"/>
        <v>826757563</v>
      </c>
      <c r="R624" s="123">
        <f t="shared" si="625"/>
        <v>452195000</v>
      </c>
      <c r="S624" s="123">
        <f t="shared" si="625"/>
        <v>822149000</v>
      </c>
      <c r="T624" s="123">
        <f t="shared" si="625"/>
        <v>0</v>
      </c>
      <c r="U624" s="123">
        <f t="shared" si="625"/>
        <v>0</v>
      </c>
      <c r="V624" s="123">
        <f t="shared" si="625"/>
        <v>0</v>
      </c>
      <c r="W624" s="123">
        <f t="shared" si="625"/>
        <v>0</v>
      </c>
      <c r="X624" s="123">
        <f t="shared" si="625"/>
        <v>0</v>
      </c>
      <c r="Y624" s="123">
        <f t="shared" si="625"/>
        <v>452195000</v>
      </c>
      <c r="Z624" s="123">
        <f t="shared" si="625"/>
        <v>826757563</v>
      </c>
      <c r="AA624" s="99"/>
      <c r="AB624" s="99"/>
      <c r="AC624" s="273"/>
      <c r="AE624" s="23"/>
      <c r="AF624" s="24"/>
      <c r="AG624" s="23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</row>
    <row r="625" spans="1:43" s="93" customFormat="1" ht="12" customHeight="1">
      <c r="D625" s="94"/>
      <c r="G625" s="95"/>
      <c r="I625" s="95"/>
      <c r="K625" s="96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C625" s="272"/>
      <c r="AE625" s="85"/>
      <c r="AF625" s="81"/>
      <c r="AG625" s="85"/>
    </row>
    <row r="626" spans="1:43" ht="18" customHeight="1">
      <c r="A626" s="73"/>
      <c r="B626" s="75"/>
      <c r="C626" s="73"/>
      <c r="D626" s="73"/>
      <c r="E626" s="73"/>
      <c r="F626" s="73"/>
      <c r="G626" s="73"/>
      <c r="H626" s="73"/>
      <c r="I626" s="310"/>
      <c r="J626" s="75"/>
      <c r="K626" s="276" t="s">
        <v>533</v>
      </c>
      <c r="L626" s="75"/>
      <c r="M626" s="73"/>
      <c r="N626" s="75"/>
      <c r="O626" s="73"/>
      <c r="P626" s="73"/>
      <c r="Q626" s="74"/>
      <c r="R626" s="75"/>
      <c r="S626" s="75"/>
      <c r="T626" s="75"/>
      <c r="U626" s="137"/>
      <c r="V626" s="137"/>
      <c r="W626" s="137"/>
      <c r="X626" s="137"/>
      <c r="Y626" s="137"/>
      <c r="Z626" s="73"/>
      <c r="AA626" s="73"/>
      <c r="AB626" s="73"/>
      <c r="AC626" s="73"/>
      <c r="AE626" s="23"/>
      <c r="AF626" s="24"/>
      <c r="AG626" s="23"/>
    </row>
    <row r="627" spans="1:43">
      <c r="A627" s="93"/>
      <c r="C627" s="93"/>
      <c r="D627" s="94"/>
      <c r="E627" s="93"/>
      <c r="F627" s="93"/>
      <c r="G627" s="95"/>
      <c r="H627" s="93"/>
      <c r="I627" s="95"/>
      <c r="K627" s="16" t="s">
        <v>22</v>
      </c>
      <c r="M627" s="93"/>
      <c r="O627" s="93"/>
      <c r="P627" s="93"/>
      <c r="U627" s="134"/>
      <c r="V627" s="134"/>
      <c r="W627" s="134"/>
      <c r="X627" s="134"/>
      <c r="Y627" s="134"/>
      <c r="Z627" s="93"/>
      <c r="AA627" s="93"/>
      <c r="AB627" s="93"/>
      <c r="AC627" s="272"/>
      <c r="AE627" s="23"/>
      <c r="AF627" s="24"/>
      <c r="AG627" s="23"/>
    </row>
    <row r="628" spans="1:43" ht="15" customHeight="1">
      <c r="A628" s="17">
        <v>31</v>
      </c>
      <c r="B628" s="106">
        <v>2</v>
      </c>
      <c r="C628" s="17" t="s">
        <v>23</v>
      </c>
      <c r="D628" s="18" t="s">
        <v>24</v>
      </c>
      <c r="E628" s="17" t="s">
        <v>523</v>
      </c>
      <c r="F628" s="17" t="s">
        <v>534</v>
      </c>
      <c r="G628" s="18" t="s">
        <v>121</v>
      </c>
      <c r="H628" s="18" t="s">
        <v>27</v>
      </c>
      <c r="I628" s="18">
        <v>30072372</v>
      </c>
      <c r="J628" s="124" t="str">
        <f>CONCATENATE(I628,"-",H628)</f>
        <v>30072372-EJECUCION</v>
      </c>
      <c r="K628" s="128" t="s">
        <v>535</v>
      </c>
      <c r="L628" s="107">
        <v>4078799000</v>
      </c>
      <c r="M628" s="138">
        <v>2036924000</v>
      </c>
      <c r="N628" s="107">
        <v>142054000</v>
      </c>
      <c r="O628" s="138">
        <v>42054000</v>
      </c>
      <c r="P628" s="138">
        <v>600000000</v>
      </c>
      <c r="Q628" s="19">
        <v>1394870000</v>
      </c>
      <c r="R628" s="108">
        <v>600000000</v>
      </c>
      <c r="S628" s="20">
        <v>3336745000</v>
      </c>
      <c r="T628" s="21">
        <v>0</v>
      </c>
      <c r="U628" s="284">
        <v>0</v>
      </c>
      <c r="V628" s="284">
        <v>0</v>
      </c>
      <c r="W628" s="284">
        <v>0</v>
      </c>
      <c r="X628" s="284">
        <f>U628+V628+W628</f>
        <v>0</v>
      </c>
      <c r="Y628" s="284">
        <f>P628-X628</f>
        <v>600000000</v>
      </c>
      <c r="Z628" s="284">
        <f>M628-(O628+P628)</f>
        <v>1394870000</v>
      </c>
      <c r="AA628" s="17" t="s">
        <v>29</v>
      </c>
      <c r="AB628" s="17" t="s">
        <v>702</v>
      </c>
      <c r="AC628" s="88" t="s">
        <v>30</v>
      </c>
      <c r="AD628" s="22" t="s">
        <v>45</v>
      </c>
      <c r="AE628" s="23" t="s">
        <v>30</v>
      </c>
      <c r="AF628" s="24" t="s">
        <v>536</v>
      </c>
      <c r="AG628" s="23" t="s">
        <v>45</v>
      </c>
    </row>
    <row r="629" spans="1:43">
      <c r="A629" s="93"/>
      <c r="C629" s="93"/>
      <c r="D629" s="94"/>
      <c r="E629" s="93"/>
      <c r="F629" s="93"/>
      <c r="G629" s="95"/>
      <c r="H629" s="93"/>
      <c r="I629" s="95"/>
      <c r="K629" s="122" t="s">
        <v>47</v>
      </c>
      <c r="L629" s="25">
        <f>SUBTOTAL(9,L628)</f>
        <v>4078799000</v>
      </c>
      <c r="M629" s="123">
        <f>SUBTOTAL(9,M628)</f>
        <v>2036924000</v>
      </c>
      <c r="N629" s="25">
        <v>142054000</v>
      </c>
      <c r="O629" s="123">
        <f t="shared" ref="O629:P629" si="626">SUBTOTAL(9,O628)</f>
        <v>42054000</v>
      </c>
      <c r="P629" s="123">
        <f t="shared" si="626"/>
        <v>600000000</v>
      </c>
      <c r="Q629" s="121">
        <v>1394870000</v>
      </c>
      <c r="R629" s="25">
        <v>600000000</v>
      </c>
      <c r="S629" s="25">
        <v>3336745000</v>
      </c>
      <c r="T629" s="25">
        <v>0</v>
      </c>
      <c r="U629" s="123">
        <f t="shared" ref="U629:W629" si="627">SUBTOTAL(9,U628)</f>
        <v>0</v>
      </c>
      <c r="V629" s="123">
        <f t="shared" si="627"/>
        <v>0</v>
      </c>
      <c r="W629" s="123">
        <f t="shared" si="627"/>
        <v>0</v>
      </c>
      <c r="X629" s="123">
        <f t="shared" ref="X629:Z629" si="628">SUBTOTAL(9,X628)</f>
        <v>0</v>
      </c>
      <c r="Y629" s="123">
        <f t="shared" si="628"/>
        <v>600000000</v>
      </c>
      <c r="Z629" s="123">
        <f t="shared" si="628"/>
        <v>1394870000</v>
      </c>
      <c r="AA629" s="99"/>
      <c r="AB629" s="99"/>
      <c r="AC629" s="273"/>
      <c r="AE629" s="23"/>
      <c r="AF629" s="24"/>
      <c r="AG629" s="23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</row>
    <row r="630" spans="1:43" ht="12" customHeight="1">
      <c r="A630" s="93"/>
      <c r="C630" s="93"/>
      <c r="D630" s="94"/>
      <c r="E630" s="93"/>
      <c r="F630" s="93"/>
      <c r="G630" s="95"/>
      <c r="H630" s="93"/>
      <c r="I630" s="95"/>
      <c r="K630" s="278"/>
      <c r="M630" s="93"/>
      <c r="O630" s="93"/>
      <c r="P630" s="93"/>
      <c r="U630" s="134"/>
      <c r="V630" s="134"/>
      <c r="W630" s="134"/>
      <c r="X630" s="134"/>
      <c r="Y630" s="134"/>
      <c r="Z630" s="93"/>
      <c r="AA630" s="93"/>
      <c r="AB630" s="93"/>
      <c r="AC630" s="272"/>
      <c r="AE630" s="23"/>
      <c r="AF630" s="24"/>
      <c r="AG630" s="23"/>
    </row>
    <row r="631" spans="1:43">
      <c r="A631" s="93"/>
      <c r="C631" s="93"/>
      <c r="D631" s="94"/>
      <c r="E631" s="93"/>
      <c r="F631" s="93"/>
      <c r="G631" s="95"/>
      <c r="H631" s="93"/>
      <c r="I631" s="95"/>
      <c r="K631" s="16" t="s">
        <v>48</v>
      </c>
      <c r="M631" s="93"/>
      <c r="O631" s="93"/>
      <c r="P631" s="93"/>
      <c r="U631" s="134"/>
      <c r="V631" s="134"/>
      <c r="W631" s="134"/>
      <c r="X631" s="134"/>
      <c r="Y631" s="134"/>
      <c r="Z631" s="93"/>
      <c r="AA631" s="93"/>
      <c r="AB631" s="93"/>
      <c r="AC631" s="272"/>
      <c r="AE631" s="23"/>
      <c r="AF631" s="24"/>
      <c r="AG631" s="23"/>
    </row>
    <row r="632" spans="1:43" ht="15" customHeight="1">
      <c r="A632" s="17">
        <v>31</v>
      </c>
      <c r="B632" s="106">
        <v>4</v>
      </c>
      <c r="C632" s="17" t="s">
        <v>49</v>
      </c>
      <c r="D632" s="18" t="s">
        <v>38</v>
      </c>
      <c r="E632" s="17" t="s">
        <v>523</v>
      </c>
      <c r="F632" s="17" t="s">
        <v>534</v>
      </c>
      <c r="G632" s="18" t="s">
        <v>537</v>
      </c>
      <c r="H632" s="18" t="s">
        <v>27</v>
      </c>
      <c r="I632" s="18">
        <v>30102779</v>
      </c>
      <c r="J632" s="124" t="str">
        <f>CONCATENATE(I632,"-",H632)</f>
        <v>30102779-EJECUCION</v>
      </c>
      <c r="K632" s="128" t="s">
        <v>538</v>
      </c>
      <c r="L632" s="107">
        <v>540545000</v>
      </c>
      <c r="M632" s="138">
        <v>540545000</v>
      </c>
      <c r="N632" s="107">
        <v>0</v>
      </c>
      <c r="O632" s="138">
        <v>0</v>
      </c>
      <c r="P632" s="138">
        <v>250000000</v>
      </c>
      <c r="Q632" s="19">
        <v>290545000</v>
      </c>
      <c r="R632" s="108">
        <v>250000000</v>
      </c>
      <c r="S632" s="20">
        <v>290545000</v>
      </c>
      <c r="T632" s="21">
        <v>0</v>
      </c>
      <c r="U632" s="284">
        <v>0</v>
      </c>
      <c r="V632" s="284">
        <v>0</v>
      </c>
      <c r="W632" s="284">
        <v>0</v>
      </c>
      <c r="X632" s="284">
        <f>U632+V632+W632</f>
        <v>0</v>
      </c>
      <c r="Y632" s="284">
        <f>P632-X632</f>
        <v>250000000</v>
      </c>
      <c r="Z632" s="284">
        <f>M632-(O632+P632)</f>
        <v>290545000</v>
      </c>
      <c r="AA632" s="17" t="s">
        <v>51</v>
      </c>
      <c r="AB632" s="17" t="s">
        <v>702</v>
      </c>
      <c r="AC632" s="88" t="s">
        <v>30</v>
      </c>
      <c r="AD632" s="22" t="s">
        <v>31</v>
      </c>
      <c r="AE632" s="23" t="s">
        <v>30</v>
      </c>
      <c r="AF632" s="24" t="s">
        <v>406</v>
      </c>
      <c r="AG632" s="23" t="s">
        <v>45</v>
      </c>
    </row>
    <row r="633" spans="1:43">
      <c r="A633" s="93"/>
      <c r="C633" s="93"/>
      <c r="D633" s="94"/>
      <c r="E633" s="93"/>
      <c r="F633" s="93"/>
      <c r="G633" s="95"/>
      <c r="H633" s="93"/>
      <c r="I633" s="95"/>
      <c r="K633" s="122" t="s">
        <v>52</v>
      </c>
      <c r="L633" s="25">
        <f>SUBTOTAL(9,L632)</f>
        <v>540545000</v>
      </c>
      <c r="M633" s="123">
        <f>SUBTOTAL(9,M632)</f>
        <v>540545000</v>
      </c>
      <c r="N633" s="25">
        <v>0</v>
      </c>
      <c r="O633" s="123">
        <f t="shared" ref="O633:P633" si="629">SUBTOTAL(9,O632)</f>
        <v>0</v>
      </c>
      <c r="P633" s="123">
        <f t="shared" si="629"/>
        <v>250000000</v>
      </c>
      <c r="Q633" s="121">
        <v>290545000</v>
      </c>
      <c r="R633" s="25">
        <v>250000000</v>
      </c>
      <c r="S633" s="25">
        <v>290545000</v>
      </c>
      <c r="T633" s="25">
        <v>0</v>
      </c>
      <c r="U633" s="123">
        <f t="shared" ref="U633:W633" si="630">SUBTOTAL(9,U632)</f>
        <v>0</v>
      </c>
      <c r="V633" s="123">
        <f t="shared" si="630"/>
        <v>0</v>
      </c>
      <c r="W633" s="123">
        <f t="shared" si="630"/>
        <v>0</v>
      </c>
      <c r="X633" s="123">
        <f t="shared" ref="X633:Z633" si="631">SUBTOTAL(9,X632)</f>
        <v>0</v>
      </c>
      <c r="Y633" s="123">
        <f t="shared" si="631"/>
        <v>250000000</v>
      </c>
      <c r="Z633" s="123">
        <f t="shared" si="631"/>
        <v>290545000</v>
      </c>
      <c r="AA633" s="99"/>
      <c r="AB633" s="99"/>
      <c r="AC633" s="273"/>
      <c r="AE633" s="23"/>
      <c r="AF633" s="24"/>
      <c r="AG633" s="23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</row>
    <row r="634" spans="1:43" ht="12" customHeight="1">
      <c r="A634" s="93"/>
      <c r="C634" s="93"/>
      <c r="D634" s="94"/>
      <c r="E634" s="93"/>
      <c r="F634" s="93"/>
      <c r="G634" s="95"/>
      <c r="H634" s="93"/>
      <c r="I634" s="95"/>
      <c r="K634" s="278"/>
      <c r="M634" s="93"/>
      <c r="O634" s="93"/>
      <c r="P634" s="93"/>
      <c r="U634" s="134"/>
      <c r="V634" s="134"/>
      <c r="W634" s="134"/>
      <c r="X634" s="134"/>
      <c r="Y634" s="134"/>
      <c r="Z634" s="93"/>
      <c r="AA634" s="93"/>
      <c r="AB634" s="93"/>
      <c r="AC634" s="272"/>
      <c r="AE634" s="23"/>
      <c r="AF634" s="24"/>
      <c r="AG634" s="23"/>
    </row>
    <row r="635" spans="1:43">
      <c r="A635" s="93"/>
      <c r="C635" s="93"/>
      <c r="D635" s="94"/>
      <c r="E635" s="93"/>
      <c r="F635" s="93"/>
      <c r="G635" s="95"/>
      <c r="H635" s="93"/>
      <c r="I635" s="95"/>
      <c r="K635" s="16" t="s">
        <v>53</v>
      </c>
      <c r="M635" s="93"/>
      <c r="O635" s="93"/>
      <c r="P635" s="93"/>
      <c r="U635" s="134"/>
      <c r="V635" s="134"/>
      <c r="W635" s="134"/>
      <c r="X635" s="134"/>
      <c r="Y635" s="134"/>
      <c r="Z635" s="93"/>
      <c r="AA635" s="93"/>
      <c r="AB635" s="93"/>
      <c r="AC635" s="272"/>
      <c r="AE635" s="23"/>
      <c r="AF635" s="24"/>
      <c r="AG635" s="23"/>
    </row>
    <row r="636" spans="1:43" ht="15" customHeight="1">
      <c r="A636" s="17">
        <v>31</v>
      </c>
      <c r="B636" s="106">
        <v>5</v>
      </c>
      <c r="C636" s="17" t="s">
        <v>54</v>
      </c>
      <c r="D636" s="18" t="s">
        <v>90</v>
      </c>
      <c r="E636" s="17" t="s">
        <v>523</v>
      </c>
      <c r="F636" s="17" t="s">
        <v>534</v>
      </c>
      <c r="G636" s="18" t="s">
        <v>55</v>
      </c>
      <c r="H636" s="18" t="s">
        <v>539</v>
      </c>
      <c r="I636" s="18">
        <v>30341678</v>
      </c>
      <c r="J636" s="124" t="str">
        <f t="shared" ref="J636:J638" si="632">CONCATENATE(I636,"-",H636)</f>
        <v>30341678-ESTUDIO BÁSICO</v>
      </c>
      <c r="K636" s="18" t="s">
        <v>540</v>
      </c>
      <c r="L636" s="107">
        <v>120000000</v>
      </c>
      <c r="M636" s="19">
        <v>120000000</v>
      </c>
      <c r="N636" s="107">
        <v>0</v>
      </c>
      <c r="O636" s="19">
        <v>0</v>
      </c>
      <c r="P636" s="19">
        <v>20000000</v>
      </c>
      <c r="Q636" s="19">
        <v>100000000</v>
      </c>
      <c r="R636" s="108">
        <v>20000000</v>
      </c>
      <c r="S636" s="20">
        <v>100000000</v>
      </c>
      <c r="T636" s="21">
        <v>0</v>
      </c>
      <c r="U636" s="284">
        <v>0</v>
      </c>
      <c r="V636" s="284">
        <v>0</v>
      </c>
      <c r="W636" s="284">
        <v>0</v>
      </c>
      <c r="X636" s="284">
        <f t="shared" ref="X636:X638" si="633">U636+V636+W636</f>
        <v>0</v>
      </c>
      <c r="Y636" s="284">
        <f t="shared" ref="Y636:Y638" si="634">P636-X636</f>
        <v>20000000</v>
      </c>
      <c r="Z636" s="284">
        <f t="shared" ref="Z636:Z638" si="635">M636-(O636+P636)</f>
        <v>100000000</v>
      </c>
      <c r="AA636" s="17" t="s">
        <v>51</v>
      </c>
      <c r="AB636" s="17" t="s">
        <v>702</v>
      </c>
      <c r="AC636" s="88" t="s">
        <v>57</v>
      </c>
      <c r="AD636" s="22" t="s">
        <v>31</v>
      </c>
      <c r="AE636" s="23"/>
      <c r="AF636" s="24"/>
      <c r="AG636" s="23"/>
    </row>
    <row r="637" spans="1:43" ht="15" customHeight="1">
      <c r="A637" s="17">
        <v>31</v>
      </c>
      <c r="B637" s="115">
        <v>9</v>
      </c>
      <c r="C637" s="17" t="s">
        <v>54</v>
      </c>
      <c r="D637" s="18" t="s">
        <v>69</v>
      </c>
      <c r="E637" s="17" t="s">
        <v>523</v>
      </c>
      <c r="F637" s="17" t="s">
        <v>534</v>
      </c>
      <c r="G637" s="18" t="s">
        <v>537</v>
      </c>
      <c r="H637" s="18" t="s">
        <v>27</v>
      </c>
      <c r="I637" s="18">
        <v>30376378</v>
      </c>
      <c r="J637" s="124" t="str">
        <f t="shared" si="632"/>
        <v>30376378-EJECUCION</v>
      </c>
      <c r="K637" s="18" t="s">
        <v>541</v>
      </c>
      <c r="L637" s="107">
        <v>339450000</v>
      </c>
      <c r="M637" s="19">
        <v>339450000</v>
      </c>
      <c r="N637" s="107">
        <v>0</v>
      </c>
      <c r="O637" s="19">
        <v>0</v>
      </c>
      <c r="P637" s="19">
        <v>100000000</v>
      </c>
      <c r="Q637" s="19">
        <v>239450000</v>
      </c>
      <c r="R637" s="108">
        <v>100000000</v>
      </c>
      <c r="S637" s="20">
        <v>239450000</v>
      </c>
      <c r="T637" s="37">
        <v>0</v>
      </c>
      <c r="U637" s="284">
        <v>0</v>
      </c>
      <c r="V637" s="284">
        <v>0</v>
      </c>
      <c r="W637" s="284">
        <v>0</v>
      </c>
      <c r="X637" s="284">
        <f t="shared" si="633"/>
        <v>0</v>
      </c>
      <c r="Y637" s="284">
        <f t="shared" si="634"/>
        <v>100000000</v>
      </c>
      <c r="Z637" s="284">
        <f t="shared" si="635"/>
        <v>239450000</v>
      </c>
      <c r="AA637" s="17" t="s">
        <v>51</v>
      </c>
      <c r="AB637" s="17" t="s">
        <v>702</v>
      </c>
      <c r="AC637" s="88" t="s">
        <v>60</v>
      </c>
      <c r="AD637" s="38" t="s">
        <v>31</v>
      </c>
      <c r="AE637" s="39" t="s">
        <v>60</v>
      </c>
      <c r="AF637" s="40" t="s">
        <v>542</v>
      </c>
      <c r="AG637" s="39" t="s">
        <v>45</v>
      </c>
    </row>
    <row r="638" spans="1:43" ht="15" customHeight="1">
      <c r="A638" s="17">
        <v>31</v>
      </c>
      <c r="B638" s="106">
        <v>10</v>
      </c>
      <c r="C638" s="17" t="s">
        <v>54</v>
      </c>
      <c r="D638" s="18" t="s">
        <v>81</v>
      </c>
      <c r="E638" s="17" t="s">
        <v>523</v>
      </c>
      <c r="F638" s="17" t="s">
        <v>534</v>
      </c>
      <c r="G638" s="18" t="s">
        <v>537</v>
      </c>
      <c r="H638" s="18" t="s">
        <v>27</v>
      </c>
      <c r="I638" s="18">
        <v>30341776</v>
      </c>
      <c r="J638" s="124" t="str">
        <f t="shared" si="632"/>
        <v>30341776-EJECUCION</v>
      </c>
      <c r="K638" s="128" t="s">
        <v>543</v>
      </c>
      <c r="L638" s="107">
        <v>1200000000</v>
      </c>
      <c r="M638" s="138">
        <v>1200000000</v>
      </c>
      <c r="N638" s="107">
        <v>0</v>
      </c>
      <c r="O638" s="138">
        <v>0</v>
      </c>
      <c r="P638" s="138">
        <v>50000000</v>
      </c>
      <c r="Q638" s="19">
        <v>1150000000</v>
      </c>
      <c r="R638" s="108">
        <v>50000000</v>
      </c>
      <c r="S638" s="20">
        <v>1150000000</v>
      </c>
      <c r="T638" s="21">
        <v>0</v>
      </c>
      <c r="U638" s="284">
        <v>0</v>
      </c>
      <c r="V638" s="284">
        <v>0</v>
      </c>
      <c r="W638" s="284">
        <v>0</v>
      </c>
      <c r="X638" s="284">
        <f t="shared" si="633"/>
        <v>0</v>
      </c>
      <c r="Y638" s="284">
        <f t="shared" si="634"/>
        <v>50000000</v>
      </c>
      <c r="Z638" s="284">
        <f t="shared" si="635"/>
        <v>1150000000</v>
      </c>
      <c r="AA638" s="17" t="s">
        <v>51</v>
      </c>
      <c r="AB638" s="17" t="s">
        <v>702</v>
      </c>
      <c r="AC638" s="88" t="s">
        <v>57</v>
      </c>
      <c r="AD638" s="22" t="s">
        <v>31</v>
      </c>
      <c r="AE638" s="23"/>
      <c r="AF638" s="24"/>
      <c r="AG638" s="23"/>
    </row>
    <row r="639" spans="1:43">
      <c r="A639" s="93"/>
      <c r="C639" s="93"/>
      <c r="D639" s="94"/>
      <c r="E639" s="93"/>
      <c r="F639" s="93"/>
      <c r="G639" s="95"/>
      <c r="H639" s="93"/>
      <c r="I639" s="95"/>
      <c r="K639" s="122" t="s">
        <v>66</v>
      </c>
      <c r="L639" s="25">
        <f>SUBTOTAL(9,L636:L638)</f>
        <v>1659450000</v>
      </c>
      <c r="M639" s="123">
        <f>SUBTOTAL(9,M636:M638)</f>
        <v>1659450000</v>
      </c>
      <c r="N639" s="25">
        <v>0</v>
      </c>
      <c r="O639" s="123">
        <f t="shared" ref="O639:P639" si="636">SUBTOTAL(9,O636:O638)</f>
        <v>0</v>
      </c>
      <c r="P639" s="123">
        <f t="shared" si="636"/>
        <v>170000000</v>
      </c>
      <c r="Q639" s="121">
        <v>1489450000</v>
      </c>
      <c r="R639" s="25">
        <v>170000000</v>
      </c>
      <c r="S639" s="25">
        <v>1489450000</v>
      </c>
      <c r="T639" s="25">
        <v>0</v>
      </c>
      <c r="U639" s="123">
        <f t="shared" ref="U639:W639" si="637">SUBTOTAL(9,U636:U638)</f>
        <v>0</v>
      </c>
      <c r="V639" s="123">
        <f t="shared" si="637"/>
        <v>0</v>
      </c>
      <c r="W639" s="123">
        <f t="shared" si="637"/>
        <v>0</v>
      </c>
      <c r="X639" s="123">
        <f t="shared" ref="X639:Z639" si="638">SUBTOTAL(9,X636:X638)</f>
        <v>0</v>
      </c>
      <c r="Y639" s="123">
        <f t="shared" si="638"/>
        <v>170000000</v>
      </c>
      <c r="Z639" s="123">
        <f t="shared" si="638"/>
        <v>1489450000</v>
      </c>
      <c r="AA639" s="99"/>
      <c r="AB639" s="99"/>
      <c r="AC639" s="273"/>
      <c r="AE639" s="23"/>
      <c r="AF639" s="24"/>
      <c r="AG639" s="23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</row>
    <row r="640" spans="1:43" ht="12" customHeight="1">
      <c r="A640" s="93"/>
      <c r="C640" s="93"/>
      <c r="D640" s="94"/>
      <c r="E640" s="93"/>
      <c r="F640" s="93"/>
      <c r="G640" s="95"/>
      <c r="H640" s="93"/>
      <c r="I640" s="95"/>
      <c r="K640" s="278"/>
      <c r="M640" s="93"/>
      <c r="O640" s="93"/>
      <c r="P640" s="93"/>
      <c r="U640" s="134"/>
      <c r="V640" s="134"/>
      <c r="W640" s="134"/>
      <c r="X640" s="134"/>
      <c r="Y640" s="134"/>
      <c r="Z640" s="93"/>
      <c r="AA640" s="93"/>
      <c r="AB640" s="93"/>
      <c r="AC640" s="272"/>
      <c r="AE640" s="23"/>
      <c r="AF640" s="24"/>
      <c r="AG640" s="23"/>
    </row>
    <row r="641" spans="1:43" ht="18">
      <c r="A641" s="93"/>
      <c r="C641" s="93"/>
      <c r="D641" s="94"/>
      <c r="E641" s="93"/>
      <c r="F641" s="93"/>
      <c r="G641" s="95"/>
      <c r="H641" s="93"/>
      <c r="I641" s="95"/>
      <c r="K641" s="277" t="s">
        <v>544</v>
      </c>
      <c r="L641" s="58">
        <f>L639+L633+L629</f>
        <v>6278794000</v>
      </c>
      <c r="M641" s="123">
        <f>M639+M633+M629</f>
        <v>4236919000</v>
      </c>
      <c r="N641" s="58">
        <v>142054000</v>
      </c>
      <c r="O641" s="123">
        <f t="shared" ref="O641:P641" si="639">O639+O633+O629</f>
        <v>42054000</v>
      </c>
      <c r="P641" s="123">
        <f t="shared" si="639"/>
        <v>1020000000</v>
      </c>
      <c r="Q641" s="123">
        <v>3174865000</v>
      </c>
      <c r="R641" s="58">
        <v>1020000000</v>
      </c>
      <c r="S641" s="58">
        <v>5116740000</v>
      </c>
      <c r="T641" s="58">
        <v>0</v>
      </c>
      <c r="U641" s="123">
        <f t="shared" ref="U641:W641" si="640">U639+U633+U629</f>
        <v>0</v>
      </c>
      <c r="V641" s="123">
        <f t="shared" si="640"/>
        <v>0</v>
      </c>
      <c r="W641" s="123">
        <f t="shared" si="640"/>
        <v>0</v>
      </c>
      <c r="X641" s="123">
        <f t="shared" ref="X641:Z641" si="641">X639+X633+X629</f>
        <v>0</v>
      </c>
      <c r="Y641" s="123">
        <f t="shared" si="641"/>
        <v>1020000000</v>
      </c>
      <c r="Z641" s="123">
        <f t="shared" si="641"/>
        <v>3174865000</v>
      </c>
      <c r="AA641" s="99"/>
      <c r="AB641" s="99"/>
      <c r="AC641" s="273"/>
      <c r="AE641" s="23"/>
      <c r="AF641" s="24"/>
      <c r="AG641" s="23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</row>
    <row r="642" spans="1:43" s="93" customFormat="1" ht="12" customHeight="1">
      <c r="D642" s="94"/>
      <c r="G642" s="95"/>
      <c r="I642" s="95"/>
      <c r="K642" s="96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C642" s="272"/>
      <c r="AE642" s="85"/>
      <c r="AF642" s="81"/>
      <c r="AG642" s="85"/>
    </row>
    <row r="643" spans="1:43" ht="18" customHeight="1">
      <c r="A643" s="73"/>
      <c r="B643" s="75"/>
      <c r="C643" s="73"/>
      <c r="D643" s="73"/>
      <c r="E643" s="73"/>
      <c r="F643" s="73"/>
      <c r="G643" s="73"/>
      <c r="H643" s="73"/>
      <c r="I643" s="310"/>
      <c r="J643" s="75"/>
      <c r="K643" s="276" t="s">
        <v>545</v>
      </c>
      <c r="L643" s="75"/>
      <c r="M643" s="73"/>
      <c r="N643" s="75"/>
      <c r="O643" s="73"/>
      <c r="P643" s="73"/>
      <c r="Q643" s="74"/>
      <c r="R643" s="75"/>
      <c r="S643" s="75"/>
      <c r="T643" s="75"/>
      <c r="U643" s="137"/>
      <c r="V643" s="137"/>
      <c r="W643" s="137"/>
      <c r="X643" s="137"/>
      <c r="Y643" s="137"/>
      <c r="Z643" s="73"/>
      <c r="AA643" s="73"/>
      <c r="AB643" s="73"/>
      <c r="AC643" s="73"/>
      <c r="AE643" s="23"/>
      <c r="AF643" s="24"/>
      <c r="AG643" s="23"/>
    </row>
    <row r="644" spans="1:43">
      <c r="A644" s="93"/>
      <c r="C644" s="93"/>
      <c r="D644" s="94"/>
      <c r="E644" s="93"/>
      <c r="F644" s="93"/>
      <c r="G644" s="95"/>
      <c r="H644" s="93"/>
      <c r="I644" s="95"/>
      <c r="K644" s="16" t="s">
        <v>22</v>
      </c>
      <c r="M644" s="93"/>
      <c r="O644" s="93"/>
      <c r="P644" s="93"/>
      <c r="U644" s="134"/>
      <c r="V644" s="134"/>
      <c r="W644" s="134"/>
      <c r="X644" s="134"/>
      <c r="Y644" s="134"/>
      <c r="Z644" s="93"/>
      <c r="AA644" s="93"/>
      <c r="AB644" s="93"/>
      <c r="AC644" s="272"/>
      <c r="AE644" s="23"/>
      <c r="AF644" s="24"/>
      <c r="AG644" s="23"/>
    </row>
    <row r="645" spans="1:43" ht="30">
      <c r="A645" s="17">
        <v>31</v>
      </c>
      <c r="B645" s="292"/>
      <c r="C645" s="293" t="s">
        <v>23</v>
      </c>
      <c r="D645" s="18" t="s">
        <v>24</v>
      </c>
      <c r="E645" s="17" t="s">
        <v>523</v>
      </c>
      <c r="F645" s="17" t="s">
        <v>546</v>
      </c>
      <c r="G645" s="18" t="s">
        <v>547</v>
      </c>
      <c r="H645" s="18" t="s">
        <v>27</v>
      </c>
      <c r="I645" s="314">
        <v>30036043</v>
      </c>
      <c r="J645" s="124" t="str">
        <f t="shared" ref="J645:J646" si="642">CONCATENATE(I645,"-",H645)</f>
        <v>30036043-EJECUCION</v>
      </c>
      <c r="K645" s="296" t="s">
        <v>769</v>
      </c>
      <c r="L645" s="292"/>
      <c r="M645" s="299">
        <v>2125089306</v>
      </c>
      <c r="N645" s="300"/>
      <c r="O645" s="299">
        <v>2087680774</v>
      </c>
      <c r="P645" s="301">
        <f>V645</f>
        <v>0</v>
      </c>
      <c r="Q645" s="300"/>
      <c r="R645" s="300"/>
      <c r="S645" s="300"/>
      <c r="T645" s="300"/>
      <c r="U645" s="284">
        <v>0</v>
      </c>
      <c r="V645" s="284">
        <v>0</v>
      </c>
      <c r="W645" s="284">
        <v>0</v>
      </c>
      <c r="X645" s="284">
        <f t="shared" ref="X645:X646" si="643">U645+V645+W645</f>
        <v>0</v>
      </c>
      <c r="Y645" s="284">
        <f t="shared" ref="Y645:Y646" si="644">P645-X645</f>
        <v>0</v>
      </c>
      <c r="Z645" s="284">
        <f t="shared" ref="Z645:Z646" si="645">M645-(O645+P645)</f>
        <v>37408532</v>
      </c>
      <c r="AA645" s="328" t="s">
        <v>776</v>
      </c>
      <c r="AB645" s="295" t="s">
        <v>109</v>
      </c>
      <c r="AC645" s="297" t="s">
        <v>30</v>
      </c>
      <c r="AE645" s="23"/>
      <c r="AF645" s="24"/>
      <c r="AG645" s="23"/>
    </row>
    <row r="646" spans="1:43" ht="30">
      <c r="A646" s="17">
        <v>31</v>
      </c>
      <c r="B646" s="292"/>
      <c r="C646" s="293" t="s">
        <v>23</v>
      </c>
      <c r="D646" s="294" t="s">
        <v>706</v>
      </c>
      <c r="E646" s="17" t="s">
        <v>523</v>
      </c>
      <c r="F646" s="17" t="s">
        <v>546</v>
      </c>
      <c r="G646" s="18" t="s">
        <v>547</v>
      </c>
      <c r="H646" s="18" t="s">
        <v>27</v>
      </c>
      <c r="I646" s="314">
        <v>30136949</v>
      </c>
      <c r="J646" s="124" t="str">
        <f t="shared" si="642"/>
        <v>30136949-EJECUCION</v>
      </c>
      <c r="K646" s="296" t="s">
        <v>775</v>
      </c>
      <c r="L646" s="292"/>
      <c r="M646" s="299">
        <v>135190000</v>
      </c>
      <c r="N646" s="300"/>
      <c r="O646" s="299">
        <v>128946000</v>
      </c>
      <c r="P646" s="301">
        <f>V646</f>
        <v>0</v>
      </c>
      <c r="Q646" s="300"/>
      <c r="R646" s="300"/>
      <c r="S646" s="300"/>
      <c r="T646" s="300"/>
      <c r="U646" s="284">
        <v>0</v>
      </c>
      <c r="V646" s="284">
        <v>0</v>
      </c>
      <c r="W646" s="284">
        <v>0</v>
      </c>
      <c r="X646" s="284">
        <f t="shared" si="643"/>
        <v>0</v>
      </c>
      <c r="Y646" s="284">
        <f t="shared" si="644"/>
        <v>0</v>
      </c>
      <c r="Z646" s="284">
        <f t="shared" si="645"/>
        <v>6244000</v>
      </c>
      <c r="AA646" s="328" t="s">
        <v>776</v>
      </c>
      <c r="AB646" s="295" t="s">
        <v>702</v>
      </c>
      <c r="AC646" s="297" t="s">
        <v>40</v>
      </c>
      <c r="AE646" s="23"/>
      <c r="AF646" s="24"/>
      <c r="AG646" s="23"/>
    </row>
    <row r="647" spans="1:43" s="99" customFormat="1">
      <c r="D647" s="100"/>
      <c r="G647" s="288"/>
      <c r="I647" s="288"/>
      <c r="K647" s="298" t="s">
        <v>47</v>
      </c>
      <c r="M647" s="121">
        <f>SUBTOTAL(9,M645:M646)</f>
        <v>2260279306</v>
      </c>
      <c r="N647" s="121">
        <f t="shared" ref="N647:Z647" si="646">SUBTOTAL(9,N645:N646)</f>
        <v>0</v>
      </c>
      <c r="O647" s="121">
        <f t="shared" si="646"/>
        <v>2216626774</v>
      </c>
      <c r="P647" s="121">
        <f t="shared" si="646"/>
        <v>0</v>
      </c>
      <c r="Q647" s="121">
        <f t="shared" si="646"/>
        <v>0</v>
      </c>
      <c r="R647" s="121">
        <f t="shared" si="646"/>
        <v>0</v>
      </c>
      <c r="S647" s="121">
        <f t="shared" si="646"/>
        <v>0</v>
      </c>
      <c r="T647" s="121">
        <f t="shared" si="646"/>
        <v>0</v>
      </c>
      <c r="U647" s="121">
        <f t="shared" si="646"/>
        <v>0</v>
      </c>
      <c r="V647" s="121">
        <f t="shared" si="646"/>
        <v>0</v>
      </c>
      <c r="W647" s="121">
        <f t="shared" si="646"/>
        <v>0</v>
      </c>
      <c r="X647" s="121">
        <f t="shared" si="646"/>
        <v>0</v>
      </c>
      <c r="Y647" s="121">
        <f t="shared" si="646"/>
        <v>0</v>
      </c>
      <c r="Z647" s="121">
        <f t="shared" si="646"/>
        <v>43652532</v>
      </c>
      <c r="AC647" s="273"/>
      <c r="AE647" s="97"/>
      <c r="AF647" s="22"/>
      <c r="AG647" s="97"/>
    </row>
    <row r="648" spans="1:43" s="99" customFormat="1">
      <c r="D648" s="100"/>
      <c r="G648" s="288"/>
      <c r="I648" s="288"/>
      <c r="K648" s="290"/>
      <c r="U648" s="289"/>
      <c r="V648" s="289"/>
      <c r="W648" s="289"/>
      <c r="X648" s="289"/>
      <c r="Y648" s="289"/>
      <c r="AC648" s="273"/>
      <c r="AE648" s="97"/>
      <c r="AF648" s="22"/>
      <c r="AG648" s="97"/>
    </row>
    <row r="649" spans="1:43">
      <c r="A649" s="93"/>
      <c r="C649" s="93"/>
      <c r="D649" s="94"/>
      <c r="E649" s="93"/>
      <c r="F649" s="93"/>
      <c r="G649" s="95"/>
      <c r="H649" s="93"/>
      <c r="I649" s="95"/>
      <c r="K649" s="291" t="s">
        <v>48</v>
      </c>
      <c r="M649" s="93"/>
      <c r="O649" s="93"/>
      <c r="P649" s="93"/>
      <c r="U649" s="134"/>
      <c r="V649" s="134"/>
      <c r="W649" s="134"/>
      <c r="X649" s="134"/>
      <c r="Y649" s="134"/>
      <c r="Z649" s="93"/>
      <c r="AA649" s="93"/>
      <c r="AB649" s="93"/>
      <c r="AC649" s="272"/>
      <c r="AE649" s="23"/>
      <c r="AF649" s="24"/>
      <c r="AG649" s="23"/>
    </row>
    <row r="650" spans="1:43" ht="15" customHeight="1">
      <c r="A650" s="17">
        <v>31</v>
      </c>
      <c r="B650" s="106">
        <v>12</v>
      </c>
      <c r="C650" s="17" t="s">
        <v>49</v>
      </c>
      <c r="D650" s="18" t="s">
        <v>90</v>
      </c>
      <c r="E650" s="17" t="s">
        <v>523</v>
      </c>
      <c r="F650" s="17" t="s">
        <v>546</v>
      </c>
      <c r="G650" s="18" t="s">
        <v>547</v>
      </c>
      <c r="H650" s="18" t="s">
        <v>27</v>
      </c>
      <c r="I650" s="18">
        <v>30395825</v>
      </c>
      <c r="J650" s="124" t="str">
        <f t="shared" ref="J650:J652" si="647">CONCATENATE(I650,"-",H650)</f>
        <v>30395825-EJECUCION</v>
      </c>
      <c r="K650" s="18" t="s">
        <v>548</v>
      </c>
      <c r="L650" s="107">
        <v>113663000</v>
      </c>
      <c r="M650" s="19">
        <v>113663000</v>
      </c>
      <c r="N650" s="107">
        <v>0</v>
      </c>
      <c r="O650" s="19">
        <v>0</v>
      </c>
      <c r="P650" s="19">
        <v>113663000</v>
      </c>
      <c r="Q650" s="19">
        <v>0</v>
      </c>
      <c r="R650" s="108">
        <v>113663000</v>
      </c>
      <c r="S650" s="20">
        <v>0</v>
      </c>
      <c r="T650" s="21">
        <v>0</v>
      </c>
      <c r="U650" s="284">
        <v>0</v>
      </c>
      <c r="V650" s="284">
        <v>0</v>
      </c>
      <c r="W650" s="284">
        <v>0</v>
      </c>
      <c r="X650" s="284">
        <f t="shared" ref="X650:X652" si="648">U650+V650+W650</f>
        <v>0</v>
      </c>
      <c r="Y650" s="284">
        <f t="shared" ref="Y650:Y652" si="649">P650-X650</f>
        <v>113663000</v>
      </c>
      <c r="Z650" s="284">
        <f t="shared" ref="Z650:Z652" si="650">M650-(O650+P650)</f>
        <v>0</v>
      </c>
      <c r="AA650" s="17" t="s">
        <v>51</v>
      </c>
      <c r="AB650" s="17" t="s">
        <v>702</v>
      </c>
      <c r="AC650" s="88" t="s">
        <v>40</v>
      </c>
      <c r="AD650" s="22" t="s">
        <v>31</v>
      </c>
      <c r="AE650" s="23"/>
      <c r="AF650" s="48" t="s">
        <v>549</v>
      </c>
      <c r="AG650" s="23" t="s">
        <v>45</v>
      </c>
    </row>
    <row r="651" spans="1:43" ht="15" customHeight="1">
      <c r="A651" s="17">
        <v>31</v>
      </c>
      <c r="B651" s="106">
        <v>4</v>
      </c>
      <c r="C651" s="17" t="s">
        <v>49</v>
      </c>
      <c r="D651" s="18" t="s">
        <v>24</v>
      </c>
      <c r="E651" s="17" t="s">
        <v>523</v>
      </c>
      <c r="F651" s="17" t="s">
        <v>546</v>
      </c>
      <c r="G651" s="18" t="s">
        <v>547</v>
      </c>
      <c r="H651" s="18" t="s">
        <v>27</v>
      </c>
      <c r="I651" s="18">
        <v>30277425</v>
      </c>
      <c r="J651" s="124" t="str">
        <f t="shared" si="647"/>
        <v>30277425-EJECUCION</v>
      </c>
      <c r="K651" s="128" t="s">
        <v>550</v>
      </c>
      <c r="L651" s="107">
        <v>231911000</v>
      </c>
      <c r="M651" s="138">
        <v>231911000</v>
      </c>
      <c r="N651" s="107">
        <v>0</v>
      </c>
      <c r="O651" s="138">
        <v>0</v>
      </c>
      <c r="P651" s="138">
        <f>231911000-74429500</f>
        <v>157481500</v>
      </c>
      <c r="Q651" s="19">
        <v>0</v>
      </c>
      <c r="R651" s="108">
        <v>231911000</v>
      </c>
      <c r="S651" s="20">
        <v>0</v>
      </c>
      <c r="T651" s="21">
        <v>0</v>
      </c>
      <c r="U651" s="284">
        <v>0</v>
      </c>
      <c r="V651" s="284">
        <v>0</v>
      </c>
      <c r="W651" s="284">
        <v>0</v>
      </c>
      <c r="X651" s="284">
        <f t="shared" si="648"/>
        <v>0</v>
      </c>
      <c r="Y651" s="284">
        <f t="shared" si="649"/>
        <v>157481500</v>
      </c>
      <c r="Z651" s="284">
        <f t="shared" si="650"/>
        <v>74429500</v>
      </c>
      <c r="AA651" s="17" t="s">
        <v>51</v>
      </c>
      <c r="AB651" s="17" t="s">
        <v>702</v>
      </c>
      <c r="AC651" s="88" t="s">
        <v>40</v>
      </c>
      <c r="AD651" s="22" t="s">
        <v>31</v>
      </c>
      <c r="AE651" s="23"/>
      <c r="AF651" s="48" t="s">
        <v>551</v>
      </c>
      <c r="AG651" s="23" t="s">
        <v>45</v>
      </c>
    </row>
    <row r="652" spans="1:43" ht="15" customHeight="1">
      <c r="A652" s="17">
        <v>31</v>
      </c>
      <c r="B652" s="17"/>
      <c r="C652" s="17" t="s">
        <v>49</v>
      </c>
      <c r="D652" s="18" t="s">
        <v>90</v>
      </c>
      <c r="E652" s="17" t="s">
        <v>523</v>
      </c>
      <c r="F652" s="17" t="s">
        <v>546</v>
      </c>
      <c r="G652" s="18" t="s">
        <v>547</v>
      </c>
      <c r="H652" s="18" t="s">
        <v>27</v>
      </c>
      <c r="I652" s="18">
        <v>30288773</v>
      </c>
      <c r="J652" s="124" t="str">
        <f t="shared" si="647"/>
        <v>30288773-EJECUCION</v>
      </c>
      <c r="K652" s="18" t="s">
        <v>774</v>
      </c>
      <c r="L652" s="19"/>
      <c r="M652" s="19">
        <v>1165562121</v>
      </c>
      <c r="N652" s="19"/>
      <c r="O652" s="19">
        <v>1016703121</v>
      </c>
      <c r="P652" s="19">
        <v>8185932</v>
      </c>
      <c r="Q652" s="19"/>
      <c r="R652" s="20"/>
      <c r="S652" s="20"/>
      <c r="T652" s="21"/>
      <c r="U652" s="284">
        <v>0</v>
      </c>
      <c r="V652" s="284">
        <v>7515104</v>
      </c>
      <c r="W652" s="284">
        <v>670828</v>
      </c>
      <c r="X652" s="284">
        <f t="shared" si="648"/>
        <v>8185932</v>
      </c>
      <c r="Y652" s="284">
        <f t="shared" si="649"/>
        <v>0</v>
      </c>
      <c r="Z652" s="284">
        <f t="shared" si="650"/>
        <v>140673068</v>
      </c>
      <c r="AA652" s="328" t="s">
        <v>776</v>
      </c>
      <c r="AB652" s="17" t="s">
        <v>708</v>
      </c>
      <c r="AC652" s="88" t="s">
        <v>40</v>
      </c>
      <c r="AD652" s="22"/>
      <c r="AE652" s="23"/>
      <c r="AF652" s="48"/>
      <c r="AG652" s="23"/>
    </row>
    <row r="653" spans="1:43">
      <c r="A653" s="93"/>
      <c r="C653" s="93"/>
      <c r="D653" s="94"/>
      <c r="E653" s="93"/>
      <c r="F653" s="93"/>
      <c r="G653" s="95"/>
      <c r="H653" s="93"/>
      <c r="I653" s="95"/>
      <c r="K653" s="298" t="s">
        <v>552</v>
      </c>
      <c r="L653" s="25">
        <f>SUBTOTAL(9,L650:L651)</f>
        <v>345574000</v>
      </c>
      <c r="M653" s="121">
        <f>SUBTOTAL(9,M650:M652)</f>
        <v>1511136121</v>
      </c>
      <c r="N653" s="121">
        <f t="shared" ref="N653:Z653" si="651">SUBTOTAL(9,N650:N652)</f>
        <v>0</v>
      </c>
      <c r="O653" s="121">
        <f t="shared" si="651"/>
        <v>1016703121</v>
      </c>
      <c r="P653" s="121">
        <f t="shared" si="651"/>
        <v>279330432</v>
      </c>
      <c r="Q653" s="121">
        <f t="shared" si="651"/>
        <v>0</v>
      </c>
      <c r="R653" s="121">
        <f t="shared" si="651"/>
        <v>345574000</v>
      </c>
      <c r="S653" s="121">
        <f t="shared" si="651"/>
        <v>0</v>
      </c>
      <c r="T653" s="121">
        <f t="shared" si="651"/>
        <v>0</v>
      </c>
      <c r="U653" s="121">
        <f t="shared" si="651"/>
        <v>0</v>
      </c>
      <c r="V653" s="121">
        <f t="shared" si="651"/>
        <v>7515104</v>
      </c>
      <c r="W653" s="121">
        <f t="shared" si="651"/>
        <v>670828</v>
      </c>
      <c r="X653" s="121">
        <f t="shared" si="651"/>
        <v>8185932</v>
      </c>
      <c r="Y653" s="121">
        <f t="shared" si="651"/>
        <v>271144500</v>
      </c>
      <c r="Z653" s="121">
        <f t="shared" si="651"/>
        <v>215102568</v>
      </c>
      <c r="AA653" s="99"/>
      <c r="AB653" s="99"/>
      <c r="AC653" s="273"/>
      <c r="AE653" s="23"/>
      <c r="AF653" s="24"/>
      <c r="AG653" s="23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</row>
    <row r="654" spans="1:43" ht="12" customHeight="1">
      <c r="A654" s="93"/>
      <c r="C654" s="93"/>
      <c r="D654" s="94"/>
      <c r="E654" s="93"/>
      <c r="F654" s="93"/>
      <c r="G654" s="95"/>
      <c r="H654" s="93"/>
      <c r="I654" s="95"/>
      <c r="K654" s="278"/>
      <c r="M654" s="93"/>
      <c r="O654" s="93"/>
      <c r="P654" s="93"/>
      <c r="U654" s="134"/>
      <c r="V654" s="134"/>
      <c r="W654" s="134"/>
      <c r="X654" s="134"/>
      <c r="Y654" s="134"/>
      <c r="Z654" s="93"/>
      <c r="AA654" s="93"/>
      <c r="AB654" s="93"/>
      <c r="AC654" s="272"/>
      <c r="AE654" s="23"/>
      <c r="AF654" s="24"/>
      <c r="AG654" s="23"/>
    </row>
    <row r="655" spans="1:43">
      <c r="A655" s="93"/>
      <c r="C655" s="93"/>
      <c r="D655" s="94"/>
      <c r="E655" s="93"/>
      <c r="F655" s="93"/>
      <c r="G655" s="95"/>
      <c r="H655" s="93"/>
      <c r="I655" s="95"/>
      <c r="K655" s="16" t="s">
        <v>53</v>
      </c>
      <c r="M655" s="93"/>
      <c r="O655" s="93"/>
      <c r="P655" s="93"/>
      <c r="U655" s="134"/>
      <c r="V655" s="134"/>
      <c r="W655" s="134"/>
      <c r="X655" s="134"/>
      <c r="Y655" s="134"/>
      <c r="Z655" s="93"/>
      <c r="AA655" s="93"/>
      <c r="AB655" s="93"/>
      <c r="AC655" s="272"/>
      <c r="AE655" s="23"/>
      <c r="AF655" s="24"/>
      <c r="AG655" s="23"/>
    </row>
    <row r="656" spans="1:43" ht="15" customHeight="1">
      <c r="A656" s="17">
        <v>31</v>
      </c>
      <c r="B656" s="106">
        <v>1</v>
      </c>
      <c r="C656" s="17" t="s">
        <v>54</v>
      </c>
      <c r="D656" s="18" t="s">
        <v>69</v>
      </c>
      <c r="E656" s="17" t="s">
        <v>523</v>
      </c>
      <c r="F656" s="17" t="s">
        <v>546</v>
      </c>
      <c r="G656" s="18" t="s">
        <v>553</v>
      </c>
      <c r="H656" s="18" t="s">
        <v>27</v>
      </c>
      <c r="I656" s="18">
        <v>30065600</v>
      </c>
      <c r="J656" s="124" t="str">
        <f t="shared" ref="J656:J662" si="652">CONCATENATE(I656,"-",H656)</f>
        <v>30065600-EJECUCION</v>
      </c>
      <c r="K656" s="18" t="s">
        <v>554</v>
      </c>
      <c r="L656" s="107">
        <v>502000000</v>
      </c>
      <c r="M656" s="19">
        <v>502000000</v>
      </c>
      <c r="N656" s="107">
        <v>0</v>
      </c>
      <c r="O656" s="19">
        <v>0</v>
      </c>
      <c r="P656" s="19">
        <f>50000000-30000000</f>
        <v>20000000</v>
      </c>
      <c r="Q656" s="19">
        <v>452000000</v>
      </c>
      <c r="R656" s="108">
        <v>50000000</v>
      </c>
      <c r="S656" s="20">
        <v>452000000</v>
      </c>
      <c r="T656" s="21">
        <v>0</v>
      </c>
      <c r="U656" s="284">
        <v>0</v>
      </c>
      <c r="V656" s="284">
        <v>0</v>
      </c>
      <c r="W656" s="284">
        <v>0</v>
      </c>
      <c r="X656" s="284">
        <f t="shared" ref="X656:X662" si="653">U656+V656+W656</f>
        <v>0</v>
      </c>
      <c r="Y656" s="284">
        <f t="shared" ref="Y656:Y662" si="654">P656-X656</f>
        <v>20000000</v>
      </c>
      <c r="Z656" s="284">
        <f t="shared" ref="Z656:Z662" si="655">M656-(O656+P656)</f>
        <v>482000000</v>
      </c>
      <c r="AA656" s="17" t="s">
        <v>51</v>
      </c>
      <c r="AB656" s="17" t="s">
        <v>702</v>
      </c>
      <c r="AC656" s="88" t="s">
        <v>57</v>
      </c>
      <c r="AD656" s="22" t="s">
        <v>31</v>
      </c>
      <c r="AE656" s="23"/>
      <c r="AF656" s="24"/>
      <c r="AG656" s="23" t="s">
        <v>45</v>
      </c>
    </row>
    <row r="657" spans="1:43" ht="15" customHeight="1">
      <c r="A657" s="17">
        <v>29</v>
      </c>
      <c r="B657" s="106">
        <v>5</v>
      </c>
      <c r="C657" s="17" t="s">
        <v>54</v>
      </c>
      <c r="D657" s="18" t="s">
        <v>33</v>
      </c>
      <c r="E657" s="17" t="s">
        <v>523</v>
      </c>
      <c r="F657" s="17" t="s">
        <v>546</v>
      </c>
      <c r="G657" s="18" t="s">
        <v>547</v>
      </c>
      <c r="H657" s="18" t="s">
        <v>27</v>
      </c>
      <c r="I657" s="18">
        <v>30459944</v>
      </c>
      <c r="J657" s="124" t="str">
        <f t="shared" si="652"/>
        <v>30459944-EJECUCION</v>
      </c>
      <c r="K657" s="18" t="s">
        <v>555</v>
      </c>
      <c r="L657" s="107">
        <v>52432000</v>
      </c>
      <c r="M657" s="19">
        <v>52432000</v>
      </c>
      <c r="N657" s="107">
        <v>0</v>
      </c>
      <c r="O657" s="19">
        <v>0</v>
      </c>
      <c r="P657" s="19">
        <f>52432000-30000000</f>
        <v>22432000</v>
      </c>
      <c r="Q657" s="19">
        <v>0</v>
      </c>
      <c r="R657" s="108">
        <v>52432000</v>
      </c>
      <c r="S657" s="20">
        <v>0</v>
      </c>
      <c r="T657" s="21">
        <v>0</v>
      </c>
      <c r="U657" s="284">
        <v>0</v>
      </c>
      <c r="V657" s="284">
        <v>0</v>
      </c>
      <c r="W657" s="284">
        <v>0</v>
      </c>
      <c r="X657" s="284">
        <f t="shared" si="653"/>
        <v>0</v>
      </c>
      <c r="Y657" s="284">
        <f t="shared" si="654"/>
        <v>22432000</v>
      </c>
      <c r="Z657" s="284">
        <f t="shared" si="655"/>
        <v>30000000</v>
      </c>
      <c r="AA657" s="17" t="s">
        <v>51</v>
      </c>
      <c r="AB657" s="17" t="s">
        <v>702</v>
      </c>
      <c r="AC657" s="88" t="s">
        <v>40</v>
      </c>
      <c r="AD657" s="22" t="s">
        <v>31</v>
      </c>
      <c r="AE657" s="23"/>
      <c r="AF657" s="24" t="s">
        <v>556</v>
      </c>
      <c r="AG657" s="23"/>
    </row>
    <row r="658" spans="1:43" ht="15" customHeight="1">
      <c r="A658" s="17">
        <v>31</v>
      </c>
      <c r="B658" s="106">
        <v>11</v>
      </c>
      <c r="C658" s="17" t="s">
        <v>54</v>
      </c>
      <c r="D658" s="18" t="s">
        <v>706</v>
      </c>
      <c r="E658" s="17" t="s">
        <v>523</v>
      </c>
      <c r="F658" s="17" t="s">
        <v>546</v>
      </c>
      <c r="G658" s="18" t="s">
        <v>547</v>
      </c>
      <c r="H658" s="18" t="s">
        <v>35</v>
      </c>
      <c r="I658" s="18">
        <v>30393123</v>
      </c>
      <c r="J658" s="124" t="str">
        <f t="shared" si="652"/>
        <v>30393123-DISEÑO</v>
      </c>
      <c r="K658" s="18" t="s">
        <v>557</v>
      </c>
      <c r="L658" s="107">
        <v>51062000</v>
      </c>
      <c r="M658" s="19">
        <v>51062000</v>
      </c>
      <c r="N658" s="107">
        <v>0</v>
      </c>
      <c r="O658" s="19">
        <v>0</v>
      </c>
      <c r="P658" s="19">
        <f>51062000-23652532</f>
        <v>27409468</v>
      </c>
      <c r="Q658" s="19">
        <v>0</v>
      </c>
      <c r="R658" s="108">
        <v>51062000</v>
      </c>
      <c r="S658" s="20">
        <v>0</v>
      </c>
      <c r="T658" s="21">
        <v>0</v>
      </c>
      <c r="U658" s="284">
        <v>0</v>
      </c>
      <c r="V658" s="284">
        <v>0</v>
      </c>
      <c r="W658" s="284">
        <v>0</v>
      </c>
      <c r="X658" s="284">
        <f t="shared" si="653"/>
        <v>0</v>
      </c>
      <c r="Y658" s="284">
        <f t="shared" si="654"/>
        <v>27409468</v>
      </c>
      <c r="Z658" s="284">
        <f t="shared" si="655"/>
        <v>23652532</v>
      </c>
      <c r="AA658" s="17" t="s">
        <v>51</v>
      </c>
      <c r="AB658" s="17" t="s">
        <v>702</v>
      </c>
      <c r="AC658" s="88" t="s">
        <v>30</v>
      </c>
      <c r="AD658" s="22" t="s">
        <v>31</v>
      </c>
      <c r="AE658" s="23" t="s">
        <v>30</v>
      </c>
      <c r="AF658" s="24" t="s">
        <v>84</v>
      </c>
      <c r="AG658" s="23" t="s">
        <v>45</v>
      </c>
    </row>
    <row r="659" spans="1:43" ht="15" customHeight="1">
      <c r="A659" s="17">
        <v>31</v>
      </c>
      <c r="B659" s="106"/>
      <c r="C659" s="17" t="s">
        <v>54</v>
      </c>
      <c r="D659" s="18" t="s">
        <v>33</v>
      </c>
      <c r="E659" s="17" t="s">
        <v>523</v>
      </c>
      <c r="F659" s="17" t="s">
        <v>546</v>
      </c>
      <c r="G659" s="18" t="s">
        <v>558</v>
      </c>
      <c r="H659" s="18" t="s">
        <v>35</v>
      </c>
      <c r="I659" s="18">
        <v>30311772</v>
      </c>
      <c r="J659" s="124" t="str">
        <f t="shared" si="652"/>
        <v>30311772-DISEÑO</v>
      </c>
      <c r="K659" s="18" t="s">
        <v>559</v>
      </c>
      <c r="L659" s="107">
        <v>115750000</v>
      </c>
      <c r="M659" s="19">
        <v>115750000</v>
      </c>
      <c r="N659" s="107">
        <v>0</v>
      </c>
      <c r="O659" s="19">
        <v>0</v>
      </c>
      <c r="P659" s="19">
        <f>50000000-20000000</f>
        <v>30000000</v>
      </c>
      <c r="Q659" s="19">
        <v>65750000</v>
      </c>
      <c r="R659" s="108">
        <v>50000000</v>
      </c>
      <c r="S659" s="20">
        <v>65750000</v>
      </c>
      <c r="T659" s="21"/>
      <c r="U659" s="284">
        <v>0</v>
      </c>
      <c r="V659" s="284">
        <v>0</v>
      </c>
      <c r="W659" s="284">
        <v>0</v>
      </c>
      <c r="X659" s="284">
        <f t="shared" si="653"/>
        <v>0</v>
      </c>
      <c r="Y659" s="284">
        <f t="shared" si="654"/>
        <v>30000000</v>
      </c>
      <c r="Z659" s="284">
        <f t="shared" si="655"/>
        <v>85750000</v>
      </c>
      <c r="AA659" s="17" t="s">
        <v>51</v>
      </c>
      <c r="AB659" s="17" t="s">
        <v>702</v>
      </c>
      <c r="AC659" s="88" t="s">
        <v>57</v>
      </c>
      <c r="AD659" s="22"/>
      <c r="AE659" s="23"/>
      <c r="AF659" s="24"/>
      <c r="AG659" s="23"/>
    </row>
    <row r="660" spans="1:43" ht="15" customHeight="1">
      <c r="A660" s="17">
        <v>31</v>
      </c>
      <c r="B660" s="106">
        <v>15</v>
      </c>
      <c r="C660" s="17" t="s">
        <v>54</v>
      </c>
      <c r="D660" s="18" t="s">
        <v>69</v>
      </c>
      <c r="E660" s="17" t="s">
        <v>523</v>
      </c>
      <c r="F660" s="17" t="s">
        <v>546</v>
      </c>
      <c r="G660" s="18" t="s">
        <v>553</v>
      </c>
      <c r="H660" s="18" t="s">
        <v>35</v>
      </c>
      <c r="I660" s="18">
        <v>30338024</v>
      </c>
      <c r="J660" s="124" t="str">
        <f t="shared" si="652"/>
        <v>30338024-DISEÑO</v>
      </c>
      <c r="K660" s="18" t="s">
        <v>560</v>
      </c>
      <c r="L660" s="107">
        <v>33000000</v>
      </c>
      <c r="M660" s="19">
        <v>33000000</v>
      </c>
      <c r="N660" s="107">
        <v>0</v>
      </c>
      <c r="O660" s="19">
        <v>0</v>
      </c>
      <c r="P660" s="19">
        <f>33000000-14429500</f>
        <v>18570500</v>
      </c>
      <c r="Q660" s="19">
        <v>0</v>
      </c>
      <c r="R660" s="108">
        <v>33000000</v>
      </c>
      <c r="S660" s="20">
        <v>0</v>
      </c>
      <c r="T660" s="21">
        <v>0</v>
      </c>
      <c r="U660" s="284">
        <v>0</v>
      </c>
      <c r="V660" s="284">
        <v>0</v>
      </c>
      <c r="W660" s="284">
        <v>0</v>
      </c>
      <c r="X660" s="284">
        <f t="shared" si="653"/>
        <v>0</v>
      </c>
      <c r="Y660" s="284">
        <f t="shared" si="654"/>
        <v>18570500</v>
      </c>
      <c r="Z660" s="284">
        <f t="shared" si="655"/>
        <v>14429500</v>
      </c>
      <c r="AA660" s="17" t="s">
        <v>51</v>
      </c>
      <c r="AB660" s="17" t="s">
        <v>702</v>
      </c>
      <c r="AC660" s="88" t="s">
        <v>30</v>
      </c>
      <c r="AD660" s="22" t="s">
        <v>31</v>
      </c>
      <c r="AE660" s="23" t="s">
        <v>30</v>
      </c>
      <c r="AF660" s="24" t="s">
        <v>561</v>
      </c>
      <c r="AG660" s="23"/>
    </row>
    <row r="661" spans="1:43" ht="15" customHeight="1">
      <c r="A661" s="17">
        <v>31</v>
      </c>
      <c r="B661" s="112"/>
      <c r="C661" s="17" t="s">
        <v>54</v>
      </c>
      <c r="D661" s="18" t="s">
        <v>33</v>
      </c>
      <c r="E661" s="17" t="s">
        <v>523</v>
      </c>
      <c r="F661" s="17" t="s">
        <v>546</v>
      </c>
      <c r="G661" s="18" t="s">
        <v>558</v>
      </c>
      <c r="H661" s="18" t="s">
        <v>27</v>
      </c>
      <c r="I661" s="18">
        <v>30455973</v>
      </c>
      <c r="J661" s="124" t="str">
        <f t="shared" si="652"/>
        <v>30455973-EJECUCION</v>
      </c>
      <c r="K661" s="18" t="s">
        <v>562</v>
      </c>
      <c r="L661" s="107">
        <v>90519000</v>
      </c>
      <c r="M661" s="19">
        <v>90519000</v>
      </c>
      <c r="N661" s="107">
        <v>0</v>
      </c>
      <c r="O661" s="19">
        <v>0</v>
      </c>
      <c r="P661" s="19">
        <v>30000000</v>
      </c>
      <c r="Q661" s="19">
        <v>60519000</v>
      </c>
      <c r="R661" s="108">
        <v>30000000</v>
      </c>
      <c r="S661" s="20">
        <v>60519000</v>
      </c>
      <c r="T661" s="41">
        <v>0</v>
      </c>
      <c r="U661" s="284">
        <v>0</v>
      </c>
      <c r="V661" s="284">
        <v>0</v>
      </c>
      <c r="W661" s="284">
        <v>0</v>
      </c>
      <c r="X661" s="284">
        <f t="shared" si="653"/>
        <v>0</v>
      </c>
      <c r="Y661" s="284">
        <f t="shared" si="654"/>
        <v>30000000</v>
      </c>
      <c r="Z661" s="284">
        <f t="shared" si="655"/>
        <v>60519000</v>
      </c>
      <c r="AA661" s="17" t="s">
        <v>135</v>
      </c>
      <c r="AB661" s="17" t="s">
        <v>702</v>
      </c>
      <c r="AC661" s="88" t="s">
        <v>30</v>
      </c>
      <c r="AD661" s="42"/>
      <c r="AE661" s="43"/>
      <c r="AF661" s="46"/>
      <c r="AG661" s="43"/>
    </row>
    <row r="662" spans="1:43" ht="15" customHeight="1">
      <c r="A662" s="17">
        <v>31</v>
      </c>
      <c r="B662" s="106">
        <v>16</v>
      </c>
      <c r="C662" s="17" t="s">
        <v>54</v>
      </c>
      <c r="D662" s="18" t="s">
        <v>69</v>
      </c>
      <c r="E662" s="17" t="s">
        <v>523</v>
      </c>
      <c r="F662" s="17" t="s">
        <v>546</v>
      </c>
      <c r="G662" s="18" t="s">
        <v>553</v>
      </c>
      <c r="H662" s="18" t="s">
        <v>35</v>
      </c>
      <c r="I662" s="18">
        <v>30338523</v>
      </c>
      <c r="J662" s="124" t="str">
        <f t="shared" si="652"/>
        <v>30338523-DISEÑO</v>
      </c>
      <c r="K662" s="128" t="s">
        <v>563</v>
      </c>
      <c r="L662" s="107">
        <v>30353101</v>
      </c>
      <c r="M662" s="138">
        <v>30353101</v>
      </c>
      <c r="N662" s="107">
        <v>0</v>
      </c>
      <c r="O662" s="138">
        <v>0</v>
      </c>
      <c r="P662" s="138">
        <v>30353101</v>
      </c>
      <c r="Q662" s="19">
        <v>0</v>
      </c>
      <c r="R662" s="108">
        <v>30353101</v>
      </c>
      <c r="S662" s="20">
        <v>0</v>
      </c>
      <c r="T662" s="21">
        <v>0</v>
      </c>
      <c r="U662" s="284">
        <v>0</v>
      </c>
      <c r="V662" s="284">
        <v>0</v>
      </c>
      <c r="W662" s="284">
        <v>0</v>
      </c>
      <c r="X662" s="284">
        <f t="shared" si="653"/>
        <v>0</v>
      </c>
      <c r="Y662" s="284">
        <f t="shared" si="654"/>
        <v>30353101</v>
      </c>
      <c r="Z662" s="284">
        <f t="shared" si="655"/>
        <v>0</v>
      </c>
      <c r="AA662" s="17" t="s">
        <v>51</v>
      </c>
      <c r="AB662" s="17" t="s">
        <v>702</v>
      </c>
      <c r="AC662" s="88" t="s">
        <v>30</v>
      </c>
      <c r="AD662" s="22" t="s">
        <v>31</v>
      </c>
      <c r="AE662" s="23" t="s">
        <v>30</v>
      </c>
      <c r="AF662" s="24" t="s">
        <v>564</v>
      </c>
      <c r="AG662" s="23"/>
    </row>
    <row r="663" spans="1:43">
      <c r="A663" s="93"/>
      <c r="C663" s="93"/>
      <c r="D663" s="94"/>
      <c r="E663" s="93"/>
      <c r="F663" s="93"/>
      <c r="G663" s="95"/>
      <c r="H663" s="93"/>
      <c r="I663" s="95"/>
      <c r="K663" s="122" t="s">
        <v>66</v>
      </c>
      <c r="L663" s="25">
        <f>SUBTOTAL(9,L656:L662)</f>
        <v>875116101</v>
      </c>
      <c r="M663" s="123">
        <f>SUBTOTAL(9,M656:M662)</f>
        <v>875116101</v>
      </c>
      <c r="N663" s="25">
        <v>0</v>
      </c>
      <c r="O663" s="123">
        <f t="shared" ref="O663:P663" si="656">SUBTOTAL(9,O656:O662)</f>
        <v>0</v>
      </c>
      <c r="P663" s="123">
        <f t="shared" si="656"/>
        <v>178765069</v>
      </c>
      <c r="Q663" s="121">
        <v>578269000</v>
      </c>
      <c r="R663" s="25">
        <v>296847101</v>
      </c>
      <c r="S663" s="25">
        <v>578269000</v>
      </c>
      <c r="T663" s="25">
        <v>0</v>
      </c>
      <c r="U663" s="123">
        <f t="shared" ref="U663:W663" si="657">SUBTOTAL(9,U656:U662)</f>
        <v>0</v>
      </c>
      <c r="V663" s="123">
        <f t="shared" si="657"/>
        <v>0</v>
      </c>
      <c r="W663" s="123">
        <f t="shared" si="657"/>
        <v>0</v>
      </c>
      <c r="X663" s="123">
        <f t="shared" ref="X663:Z663" si="658">SUBTOTAL(9,X656:X662)</f>
        <v>0</v>
      </c>
      <c r="Y663" s="123">
        <f t="shared" si="658"/>
        <v>178765069</v>
      </c>
      <c r="Z663" s="123">
        <f t="shared" si="658"/>
        <v>696351032</v>
      </c>
      <c r="AA663" s="99"/>
      <c r="AB663" s="99"/>
      <c r="AC663" s="273"/>
      <c r="AE663" s="23"/>
      <c r="AF663" s="24"/>
      <c r="AG663" s="23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</row>
    <row r="664" spans="1:43" ht="12" customHeight="1">
      <c r="A664" s="93"/>
      <c r="C664" s="93"/>
      <c r="D664" s="94"/>
      <c r="E664" s="93"/>
      <c r="F664" s="93"/>
      <c r="G664" s="95"/>
      <c r="H664" s="93"/>
      <c r="I664" s="95"/>
      <c r="K664" s="278"/>
      <c r="M664" s="93"/>
      <c r="O664" s="93"/>
      <c r="P664" s="93"/>
      <c r="U664" s="134"/>
      <c r="V664" s="134"/>
      <c r="W664" s="134"/>
      <c r="X664" s="134"/>
      <c r="Y664" s="134"/>
      <c r="Z664" s="93"/>
      <c r="AA664" s="93"/>
      <c r="AB664" s="93"/>
      <c r="AC664" s="272"/>
      <c r="AE664" s="23"/>
      <c r="AF664" s="24"/>
      <c r="AG664" s="23"/>
    </row>
    <row r="665" spans="1:43" ht="18">
      <c r="A665" s="93"/>
      <c r="C665" s="93"/>
      <c r="D665" s="94"/>
      <c r="E665" s="93"/>
      <c r="F665" s="93"/>
      <c r="G665" s="95"/>
      <c r="H665" s="93"/>
      <c r="I665" s="95"/>
      <c r="K665" s="277" t="s">
        <v>565</v>
      </c>
      <c r="L665" s="58">
        <f>L663+L653</f>
        <v>1220690101</v>
      </c>
      <c r="M665" s="123">
        <f>M663+M653+M647</f>
        <v>4646531528</v>
      </c>
      <c r="N665" s="58">
        <v>0</v>
      </c>
      <c r="O665" s="123">
        <f t="shared" ref="O665:P665" si="659">O663+O653+O647</f>
        <v>3233329895</v>
      </c>
      <c r="P665" s="123">
        <f t="shared" si="659"/>
        <v>458095501</v>
      </c>
      <c r="Q665" s="123">
        <v>578269000</v>
      </c>
      <c r="R665" s="58">
        <v>642421101</v>
      </c>
      <c r="S665" s="58">
        <v>578269000</v>
      </c>
      <c r="T665" s="58">
        <v>0</v>
      </c>
      <c r="U665" s="123">
        <f t="shared" ref="U665:W665" si="660">U663+U653+U647</f>
        <v>0</v>
      </c>
      <c r="V665" s="123">
        <f t="shared" si="660"/>
        <v>7515104</v>
      </c>
      <c r="W665" s="123">
        <f t="shared" si="660"/>
        <v>670828</v>
      </c>
      <c r="X665" s="123">
        <f t="shared" ref="X665:Z665" si="661">X663+X653+X647</f>
        <v>8185932</v>
      </c>
      <c r="Y665" s="123">
        <f t="shared" si="661"/>
        <v>449909569</v>
      </c>
      <c r="Z665" s="123">
        <f t="shared" si="661"/>
        <v>955106132</v>
      </c>
      <c r="AA665" s="99"/>
      <c r="AB665" s="99"/>
      <c r="AC665" s="273"/>
      <c r="AE665" s="23"/>
      <c r="AF665" s="24"/>
      <c r="AG665" s="23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</row>
    <row r="666" spans="1:43" s="93" customFormat="1" ht="12" customHeight="1">
      <c r="D666" s="94"/>
      <c r="G666" s="95"/>
      <c r="I666" s="95"/>
      <c r="K666" s="96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C666" s="272"/>
      <c r="AE666" s="85"/>
      <c r="AF666" s="81"/>
      <c r="AG666" s="85"/>
    </row>
    <row r="667" spans="1:43" ht="18" customHeight="1">
      <c r="A667" s="73"/>
      <c r="B667" s="75"/>
      <c r="C667" s="73"/>
      <c r="D667" s="73"/>
      <c r="E667" s="73"/>
      <c r="F667" s="73"/>
      <c r="G667" s="73"/>
      <c r="H667" s="73"/>
      <c r="I667" s="310"/>
      <c r="J667" s="75"/>
      <c r="K667" s="276" t="s">
        <v>566</v>
      </c>
      <c r="L667" s="75"/>
      <c r="M667" s="73"/>
      <c r="N667" s="75"/>
      <c r="O667" s="73"/>
      <c r="P667" s="73"/>
      <c r="Q667" s="74"/>
      <c r="R667" s="75"/>
      <c r="S667" s="75"/>
      <c r="T667" s="75"/>
      <c r="U667" s="137"/>
      <c r="V667" s="137"/>
      <c r="W667" s="137"/>
      <c r="X667" s="137"/>
      <c r="Y667" s="137"/>
      <c r="Z667" s="73"/>
      <c r="AA667" s="73"/>
      <c r="AB667" s="73"/>
      <c r="AC667" s="73"/>
      <c r="AE667" s="23"/>
      <c r="AF667" s="24"/>
      <c r="AG667" s="23"/>
    </row>
    <row r="668" spans="1:43">
      <c r="A668" s="93"/>
      <c r="C668" s="93"/>
      <c r="D668" s="94"/>
      <c r="E668" s="93"/>
      <c r="F668" s="93"/>
      <c r="G668" s="95"/>
      <c r="H668" s="93"/>
      <c r="I668" s="95"/>
      <c r="K668" s="16" t="s">
        <v>22</v>
      </c>
      <c r="M668" s="93"/>
      <c r="O668" s="93"/>
      <c r="P668" s="93"/>
      <c r="U668" s="134"/>
      <c r="V668" s="134"/>
      <c r="W668" s="134"/>
      <c r="X668" s="134"/>
      <c r="Y668" s="134"/>
      <c r="Z668" s="93"/>
      <c r="AA668" s="93"/>
      <c r="AB668" s="93"/>
      <c r="AC668" s="272"/>
      <c r="AE668" s="23"/>
      <c r="AF668" s="24"/>
      <c r="AG668" s="23"/>
    </row>
    <row r="669" spans="1:43" ht="15" customHeight="1">
      <c r="A669" s="17">
        <v>31</v>
      </c>
      <c r="B669" s="106">
        <v>2</v>
      </c>
      <c r="C669" s="17" t="s">
        <v>23</v>
      </c>
      <c r="D669" s="18" t="s">
        <v>90</v>
      </c>
      <c r="E669" s="17" t="s">
        <v>523</v>
      </c>
      <c r="F669" s="17" t="s">
        <v>523</v>
      </c>
      <c r="G669" s="18" t="s">
        <v>567</v>
      </c>
      <c r="H669" s="18" t="s">
        <v>35</v>
      </c>
      <c r="I669" s="18">
        <v>30116040</v>
      </c>
      <c r="J669" s="124" t="str">
        <f t="shared" ref="J669:J670" si="662">CONCATENATE(I669,"-",H669)</f>
        <v>30116040-DISEÑO</v>
      </c>
      <c r="K669" s="18" t="s">
        <v>568</v>
      </c>
      <c r="L669" s="107">
        <v>43969000</v>
      </c>
      <c r="M669" s="19">
        <v>43969000</v>
      </c>
      <c r="N669" s="107">
        <v>16502000</v>
      </c>
      <c r="O669" s="19">
        <v>1502000</v>
      </c>
      <c r="P669" s="19">
        <v>42467000</v>
      </c>
      <c r="Q669" s="19">
        <v>0</v>
      </c>
      <c r="R669" s="108">
        <v>27467000</v>
      </c>
      <c r="S669" s="20">
        <v>0</v>
      </c>
      <c r="T669" s="21">
        <v>0</v>
      </c>
      <c r="U669" s="284">
        <v>0</v>
      </c>
      <c r="V669" s="284">
        <v>4208880</v>
      </c>
      <c r="W669" s="284">
        <v>0</v>
      </c>
      <c r="X669" s="284">
        <f t="shared" ref="X669:X670" si="663">U669+V669+W669</f>
        <v>4208880</v>
      </c>
      <c r="Y669" s="284">
        <f t="shared" ref="Y669:Y670" si="664">P669-X669</f>
        <v>38258120</v>
      </c>
      <c r="Z669" s="284">
        <f t="shared" ref="Z669:Z670" si="665">M669-(O669+P669)</f>
        <v>0</v>
      </c>
      <c r="AA669" s="17" t="s">
        <v>29</v>
      </c>
      <c r="AB669" s="17" t="s">
        <v>702</v>
      </c>
      <c r="AC669" s="88" t="s">
        <v>30</v>
      </c>
      <c r="AD669" s="22" t="s">
        <v>31</v>
      </c>
      <c r="AE669" s="23" t="s">
        <v>30</v>
      </c>
      <c r="AF669" s="24" t="s">
        <v>406</v>
      </c>
      <c r="AG669" s="23" t="s">
        <v>45</v>
      </c>
    </row>
    <row r="670" spans="1:43" ht="15" customHeight="1">
      <c r="A670" s="17">
        <v>31</v>
      </c>
      <c r="B670" s="106">
        <v>5</v>
      </c>
      <c r="C670" s="17" t="s">
        <v>23</v>
      </c>
      <c r="D670" s="18" t="s">
        <v>38</v>
      </c>
      <c r="E670" s="17" t="s">
        <v>523</v>
      </c>
      <c r="F670" s="17" t="s">
        <v>523</v>
      </c>
      <c r="G670" s="18" t="s">
        <v>567</v>
      </c>
      <c r="H670" s="18" t="s">
        <v>35</v>
      </c>
      <c r="I670" s="18">
        <v>30135233</v>
      </c>
      <c r="J670" s="124" t="str">
        <f t="shared" si="662"/>
        <v>30135233-DISEÑO</v>
      </c>
      <c r="K670" s="128" t="s">
        <v>569</v>
      </c>
      <c r="L670" s="107">
        <v>38777000</v>
      </c>
      <c r="M670" s="138">
        <v>38777000</v>
      </c>
      <c r="N670" s="107">
        <v>36317000</v>
      </c>
      <c r="O670" s="138">
        <v>31237000</v>
      </c>
      <c r="P670" s="138">
        <v>7540000</v>
      </c>
      <c r="Q670" s="19">
        <v>0</v>
      </c>
      <c r="R670" s="108">
        <v>2460000</v>
      </c>
      <c r="S670" s="20">
        <v>0</v>
      </c>
      <c r="T670" s="21">
        <v>0</v>
      </c>
      <c r="U670" s="284">
        <v>0</v>
      </c>
      <c r="V670" s="284">
        <v>0</v>
      </c>
      <c r="W670" s="284">
        <v>7540000</v>
      </c>
      <c r="X670" s="284">
        <f t="shared" si="663"/>
        <v>7540000</v>
      </c>
      <c r="Y670" s="284">
        <f t="shared" si="664"/>
        <v>0</v>
      </c>
      <c r="Z670" s="284">
        <f t="shared" si="665"/>
        <v>0</v>
      </c>
      <c r="AA670" s="17" t="s">
        <v>776</v>
      </c>
      <c r="AB670" s="17" t="s">
        <v>702</v>
      </c>
      <c r="AC670" s="88" t="s">
        <v>30</v>
      </c>
      <c r="AD670" s="22" t="s">
        <v>31</v>
      </c>
      <c r="AE670" s="23" t="s">
        <v>30</v>
      </c>
      <c r="AF670" s="24" t="s">
        <v>570</v>
      </c>
      <c r="AG670" s="23" t="s">
        <v>45</v>
      </c>
    </row>
    <row r="671" spans="1:43">
      <c r="A671" s="93"/>
      <c r="C671" s="93"/>
      <c r="D671" s="94"/>
      <c r="E671" s="93"/>
      <c r="F671" s="93"/>
      <c r="G671" s="95"/>
      <c r="H671" s="93"/>
      <c r="I671" s="95"/>
      <c r="K671" s="122" t="s">
        <v>47</v>
      </c>
      <c r="L671" s="25">
        <f>SUBTOTAL(9,L669:L670)</f>
        <v>82746000</v>
      </c>
      <c r="M671" s="123">
        <f>SUBTOTAL(9,M669:M670)</f>
        <v>82746000</v>
      </c>
      <c r="N671" s="25">
        <v>52819000</v>
      </c>
      <c r="O671" s="123">
        <f t="shared" ref="O671:P671" si="666">SUBTOTAL(9,O669:O670)</f>
        <v>32739000</v>
      </c>
      <c r="P671" s="123">
        <f t="shared" si="666"/>
        <v>50007000</v>
      </c>
      <c r="Q671" s="121">
        <v>0</v>
      </c>
      <c r="R671" s="25">
        <v>29927000</v>
      </c>
      <c r="S671" s="25">
        <v>0</v>
      </c>
      <c r="T671" s="25">
        <v>0</v>
      </c>
      <c r="U671" s="123">
        <f t="shared" ref="U671:W671" si="667">SUBTOTAL(9,U669:U670)</f>
        <v>0</v>
      </c>
      <c r="V671" s="123">
        <f t="shared" si="667"/>
        <v>4208880</v>
      </c>
      <c r="W671" s="123">
        <f t="shared" si="667"/>
        <v>7540000</v>
      </c>
      <c r="X671" s="123">
        <f t="shared" ref="X671:Z671" si="668">SUBTOTAL(9,X669:X670)</f>
        <v>11748880</v>
      </c>
      <c r="Y671" s="123">
        <f t="shared" si="668"/>
        <v>38258120</v>
      </c>
      <c r="Z671" s="123">
        <f t="shared" si="668"/>
        <v>0</v>
      </c>
      <c r="AA671" s="99"/>
      <c r="AB671" s="99"/>
      <c r="AC671" s="273"/>
      <c r="AE671" s="23"/>
      <c r="AF671" s="24"/>
      <c r="AG671" s="23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</row>
    <row r="672" spans="1:43" ht="12" customHeight="1">
      <c r="A672" s="93"/>
      <c r="C672" s="93"/>
      <c r="D672" s="94"/>
      <c r="E672" s="93"/>
      <c r="F672" s="93"/>
      <c r="G672" s="95"/>
      <c r="H672" s="93"/>
      <c r="I672" s="95"/>
      <c r="K672" s="278"/>
      <c r="M672" s="93"/>
      <c r="O672" s="93"/>
      <c r="P672" s="93"/>
      <c r="U672" s="134"/>
      <c r="V672" s="134"/>
      <c r="W672" s="134"/>
      <c r="X672" s="134"/>
      <c r="Y672" s="134"/>
      <c r="Z672" s="93"/>
      <c r="AA672" s="93"/>
      <c r="AB672" s="93"/>
      <c r="AC672" s="272"/>
      <c r="AE672" s="23"/>
      <c r="AF672" s="24"/>
      <c r="AG672" s="23"/>
    </row>
    <row r="673" spans="1:43">
      <c r="A673" s="93"/>
      <c r="C673" s="93"/>
      <c r="D673" s="94"/>
      <c r="E673" s="93"/>
      <c r="F673" s="93"/>
      <c r="G673" s="95"/>
      <c r="H673" s="93"/>
      <c r="I673" s="95"/>
      <c r="K673" s="16" t="s">
        <v>48</v>
      </c>
      <c r="M673" s="93"/>
      <c r="O673" s="93"/>
      <c r="P673" s="93"/>
      <c r="U673" s="134"/>
      <c r="V673" s="134"/>
      <c r="W673" s="134"/>
      <c r="X673" s="134"/>
      <c r="Y673" s="134"/>
      <c r="Z673" s="93"/>
      <c r="AA673" s="93"/>
      <c r="AB673" s="93"/>
      <c r="AC673" s="272"/>
      <c r="AE673" s="23"/>
      <c r="AF673" s="24"/>
      <c r="AG673" s="23"/>
    </row>
    <row r="674" spans="1:43" ht="15" customHeight="1">
      <c r="A674" s="17">
        <v>29</v>
      </c>
      <c r="B674" s="106">
        <v>7</v>
      </c>
      <c r="C674" s="17" t="s">
        <v>49</v>
      </c>
      <c r="D674" s="18" t="s">
        <v>90</v>
      </c>
      <c r="E674" s="17" t="s">
        <v>523</v>
      </c>
      <c r="F674" s="17" t="s">
        <v>523</v>
      </c>
      <c r="G674" s="18" t="s">
        <v>567</v>
      </c>
      <c r="H674" s="18" t="s">
        <v>27</v>
      </c>
      <c r="I674" s="18">
        <v>30407832</v>
      </c>
      <c r="J674" s="124" t="str">
        <f t="shared" ref="J674:J675" si="669">CONCATENATE(I674,"-",H674)</f>
        <v>30407832-EJECUCION</v>
      </c>
      <c r="K674" s="18" t="s">
        <v>571</v>
      </c>
      <c r="L674" s="107">
        <v>81000000</v>
      </c>
      <c r="M674" s="19">
        <v>81000000</v>
      </c>
      <c r="N674" s="107">
        <v>0</v>
      </c>
      <c r="O674" s="19">
        <v>0</v>
      </c>
      <c r="P674" s="19">
        <v>81000000</v>
      </c>
      <c r="Q674" s="19">
        <v>0</v>
      </c>
      <c r="R674" s="108">
        <v>81000000</v>
      </c>
      <c r="S674" s="20">
        <v>0</v>
      </c>
      <c r="T674" s="21">
        <v>0</v>
      </c>
      <c r="U674" s="284">
        <v>0</v>
      </c>
      <c r="V674" s="284">
        <v>0</v>
      </c>
      <c r="W674" s="284">
        <v>0</v>
      </c>
      <c r="X674" s="284">
        <f t="shared" ref="X674:X675" si="670">U674+V674+W674</f>
        <v>0</v>
      </c>
      <c r="Y674" s="284">
        <f t="shared" ref="Y674:Y675" si="671">P674-X674</f>
        <v>81000000</v>
      </c>
      <c r="Z674" s="284">
        <f t="shared" ref="Z674:Z675" si="672">M674-(O674+P674)</f>
        <v>0</v>
      </c>
      <c r="AA674" s="17" t="s">
        <v>51</v>
      </c>
      <c r="AB674" s="17" t="s">
        <v>702</v>
      </c>
      <c r="AC674" s="88" t="s">
        <v>40</v>
      </c>
      <c r="AD674" s="22" t="s">
        <v>45</v>
      </c>
      <c r="AE674" s="23"/>
      <c r="AF674" s="48" t="s">
        <v>572</v>
      </c>
      <c r="AG674" s="23" t="s">
        <v>45</v>
      </c>
    </row>
    <row r="675" spans="1:43" ht="15" customHeight="1">
      <c r="A675" s="17">
        <v>31</v>
      </c>
      <c r="B675" s="106">
        <v>1</v>
      </c>
      <c r="C675" s="17" t="s">
        <v>49</v>
      </c>
      <c r="D675" s="18" t="s">
        <v>41</v>
      </c>
      <c r="E675" s="17" t="s">
        <v>523</v>
      </c>
      <c r="F675" s="17" t="s">
        <v>523</v>
      </c>
      <c r="G675" s="18" t="s">
        <v>567</v>
      </c>
      <c r="H675" s="18" t="s">
        <v>27</v>
      </c>
      <c r="I675" s="18">
        <v>30115295</v>
      </c>
      <c r="J675" s="124" t="str">
        <f t="shared" si="669"/>
        <v>30115295-EJECUCION</v>
      </c>
      <c r="K675" s="128" t="s">
        <v>573</v>
      </c>
      <c r="L675" s="107">
        <v>642465000</v>
      </c>
      <c r="M675" s="138">
        <v>642465000</v>
      </c>
      <c r="N675" s="107">
        <v>0</v>
      </c>
      <c r="O675" s="138">
        <v>0</v>
      </c>
      <c r="P675" s="138">
        <v>313972000</v>
      </c>
      <c r="Q675" s="19">
        <v>328493000</v>
      </c>
      <c r="R675" s="108">
        <v>313972000</v>
      </c>
      <c r="S675" s="20">
        <v>328493000</v>
      </c>
      <c r="T675" s="21">
        <v>0</v>
      </c>
      <c r="U675" s="284">
        <v>0</v>
      </c>
      <c r="V675" s="284">
        <v>0</v>
      </c>
      <c r="W675" s="284">
        <v>0</v>
      </c>
      <c r="X675" s="284">
        <f t="shared" si="670"/>
        <v>0</v>
      </c>
      <c r="Y675" s="284">
        <f t="shared" si="671"/>
        <v>313972000</v>
      </c>
      <c r="Z675" s="284">
        <f t="shared" si="672"/>
        <v>328493000</v>
      </c>
      <c r="AA675" s="17" t="s">
        <v>51</v>
      </c>
      <c r="AB675" s="17" t="s">
        <v>702</v>
      </c>
      <c r="AC675" s="88" t="s">
        <v>30</v>
      </c>
      <c r="AD675" s="22" t="s">
        <v>31</v>
      </c>
      <c r="AE675" s="23" t="s">
        <v>30</v>
      </c>
      <c r="AF675" s="24" t="s">
        <v>574</v>
      </c>
      <c r="AG675" s="23" t="s">
        <v>45</v>
      </c>
    </row>
    <row r="676" spans="1:43">
      <c r="A676" s="93"/>
      <c r="C676" s="93"/>
      <c r="D676" s="94"/>
      <c r="E676" s="93"/>
      <c r="F676" s="93"/>
      <c r="G676" s="95"/>
      <c r="H676" s="93"/>
      <c r="I676" s="95"/>
      <c r="K676" s="122" t="s">
        <v>52</v>
      </c>
      <c r="L676" s="25">
        <f>SUBTOTAL(9,L674:L675)</f>
        <v>723465000</v>
      </c>
      <c r="M676" s="123">
        <f>SUBTOTAL(9,M674:M675)</f>
        <v>723465000</v>
      </c>
      <c r="N676" s="25">
        <v>0</v>
      </c>
      <c r="O676" s="123">
        <f t="shared" ref="O676:P676" si="673">SUBTOTAL(9,O674:O675)</f>
        <v>0</v>
      </c>
      <c r="P676" s="123">
        <f t="shared" si="673"/>
        <v>394972000</v>
      </c>
      <c r="Q676" s="121">
        <v>328493000</v>
      </c>
      <c r="R676" s="25">
        <v>394972000</v>
      </c>
      <c r="S676" s="25">
        <v>328493000</v>
      </c>
      <c r="T676" s="25">
        <v>0</v>
      </c>
      <c r="U676" s="123">
        <f t="shared" ref="U676:W676" si="674">SUBTOTAL(9,U674:U675)</f>
        <v>0</v>
      </c>
      <c r="V676" s="123">
        <f t="shared" si="674"/>
        <v>0</v>
      </c>
      <c r="W676" s="123">
        <f t="shared" si="674"/>
        <v>0</v>
      </c>
      <c r="X676" s="123">
        <f t="shared" ref="X676:Z676" si="675">SUBTOTAL(9,X674:X675)</f>
        <v>0</v>
      </c>
      <c r="Y676" s="123">
        <f t="shared" si="675"/>
        <v>394972000</v>
      </c>
      <c r="Z676" s="123">
        <f t="shared" si="675"/>
        <v>328493000</v>
      </c>
      <c r="AA676" s="99"/>
      <c r="AB676" s="99"/>
      <c r="AC676" s="273"/>
      <c r="AE676" s="23"/>
      <c r="AF676" s="24"/>
      <c r="AG676" s="23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</row>
    <row r="677" spans="1:43" ht="12" customHeight="1">
      <c r="A677" s="93"/>
      <c r="C677" s="93"/>
      <c r="D677" s="94"/>
      <c r="E677" s="93"/>
      <c r="F677" s="93"/>
      <c r="G677" s="95"/>
      <c r="H677" s="93"/>
      <c r="I677" s="95"/>
      <c r="K677" s="278"/>
      <c r="M677" s="93"/>
      <c r="O677" s="93"/>
      <c r="P677" s="93"/>
      <c r="U677" s="134"/>
      <c r="V677" s="134"/>
      <c r="W677" s="134"/>
      <c r="X677" s="134"/>
      <c r="Y677" s="134"/>
      <c r="Z677" s="93"/>
      <c r="AA677" s="93"/>
      <c r="AB677" s="93"/>
      <c r="AC677" s="272"/>
      <c r="AE677" s="23"/>
      <c r="AF677" s="24"/>
      <c r="AG677" s="23"/>
    </row>
    <row r="678" spans="1:43">
      <c r="A678" s="93"/>
      <c r="C678" s="93"/>
      <c r="D678" s="94"/>
      <c r="E678" s="93"/>
      <c r="F678" s="93"/>
      <c r="G678" s="95"/>
      <c r="H678" s="93"/>
      <c r="I678" s="95"/>
      <c r="K678" s="16" t="s">
        <v>53</v>
      </c>
      <c r="M678" s="93"/>
      <c r="O678" s="93"/>
      <c r="P678" s="93"/>
      <c r="U678" s="134"/>
      <c r="V678" s="134"/>
      <c r="W678" s="134"/>
      <c r="X678" s="134"/>
      <c r="Y678" s="134"/>
      <c r="Z678" s="93"/>
      <c r="AA678" s="93"/>
      <c r="AB678" s="93"/>
      <c r="AC678" s="272"/>
      <c r="AE678" s="23"/>
      <c r="AF678" s="24"/>
      <c r="AG678" s="23"/>
    </row>
    <row r="679" spans="1:43" ht="15" customHeight="1">
      <c r="A679" s="17">
        <v>31</v>
      </c>
      <c r="B679" s="106">
        <v>4</v>
      </c>
      <c r="C679" s="17" t="s">
        <v>54</v>
      </c>
      <c r="D679" s="18" t="s">
        <v>69</v>
      </c>
      <c r="E679" s="17" t="s">
        <v>523</v>
      </c>
      <c r="F679" s="17" t="s">
        <v>523</v>
      </c>
      <c r="G679" s="18" t="s">
        <v>567</v>
      </c>
      <c r="H679" s="18" t="s">
        <v>27</v>
      </c>
      <c r="I679" s="18">
        <v>30116034</v>
      </c>
      <c r="J679" s="124" t="str">
        <f>CONCATENATE(I679,"-",H679)</f>
        <v>30116034-EJECUCION</v>
      </c>
      <c r="K679" s="128" t="s">
        <v>575</v>
      </c>
      <c r="L679" s="107">
        <v>400000000</v>
      </c>
      <c r="M679" s="138">
        <v>400000000</v>
      </c>
      <c r="N679" s="107">
        <v>0</v>
      </c>
      <c r="O679" s="138">
        <v>0</v>
      </c>
      <c r="P679" s="138">
        <v>79920000</v>
      </c>
      <c r="Q679" s="19">
        <v>320080000</v>
      </c>
      <c r="R679" s="108">
        <v>100000000</v>
      </c>
      <c r="S679" s="20">
        <v>300000000</v>
      </c>
      <c r="T679" s="21">
        <v>0</v>
      </c>
      <c r="U679" s="284">
        <v>0</v>
      </c>
      <c r="V679" s="284">
        <v>0</v>
      </c>
      <c r="W679" s="284">
        <v>0</v>
      </c>
      <c r="X679" s="284">
        <f>U679+V679+W679</f>
        <v>0</v>
      </c>
      <c r="Y679" s="284">
        <f>P679-X679</f>
        <v>79920000</v>
      </c>
      <c r="Z679" s="284">
        <f>M679-(O679+P679)</f>
        <v>320080000</v>
      </c>
      <c r="AA679" s="17" t="s">
        <v>51</v>
      </c>
      <c r="AB679" s="17" t="s">
        <v>702</v>
      </c>
      <c r="AC679" s="88" t="s">
        <v>57</v>
      </c>
      <c r="AD679" s="22" t="s">
        <v>31</v>
      </c>
      <c r="AE679" s="23"/>
      <c r="AF679" s="24"/>
      <c r="AG679" s="23" t="s">
        <v>45</v>
      </c>
    </row>
    <row r="680" spans="1:43">
      <c r="A680" s="93"/>
      <c r="C680" s="93"/>
      <c r="D680" s="94"/>
      <c r="E680" s="93"/>
      <c r="F680" s="93"/>
      <c r="G680" s="95"/>
      <c r="H680" s="93"/>
      <c r="I680" s="95"/>
      <c r="K680" s="122" t="s">
        <v>66</v>
      </c>
      <c r="L680" s="25">
        <f>SUBTOTAL(9,L679)</f>
        <v>400000000</v>
      </c>
      <c r="M680" s="123">
        <f>SUBTOTAL(9,M679)</f>
        <v>400000000</v>
      </c>
      <c r="N680" s="25">
        <v>0</v>
      </c>
      <c r="O680" s="123">
        <f t="shared" ref="O680:P680" si="676">SUBTOTAL(9,O679)</f>
        <v>0</v>
      </c>
      <c r="P680" s="123">
        <f t="shared" si="676"/>
        <v>79920000</v>
      </c>
      <c r="Q680" s="121">
        <v>320080000</v>
      </c>
      <c r="R680" s="25">
        <v>100000000</v>
      </c>
      <c r="S680" s="25">
        <v>300000000</v>
      </c>
      <c r="T680" s="25">
        <v>0</v>
      </c>
      <c r="U680" s="123">
        <f t="shared" ref="U680:W680" si="677">SUBTOTAL(9,U679)</f>
        <v>0</v>
      </c>
      <c r="V680" s="123">
        <f t="shared" si="677"/>
        <v>0</v>
      </c>
      <c r="W680" s="123">
        <f t="shared" si="677"/>
        <v>0</v>
      </c>
      <c r="X680" s="123">
        <f t="shared" ref="X680:Z680" si="678">SUBTOTAL(9,X679)</f>
        <v>0</v>
      </c>
      <c r="Y680" s="123">
        <f t="shared" si="678"/>
        <v>79920000</v>
      </c>
      <c r="Z680" s="123">
        <f t="shared" si="678"/>
        <v>320080000</v>
      </c>
      <c r="AA680" s="99"/>
      <c r="AB680" s="99"/>
      <c r="AC680" s="273"/>
      <c r="AE680" s="23"/>
      <c r="AF680" s="24"/>
      <c r="AG680" s="23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</row>
    <row r="681" spans="1:43" ht="12" customHeight="1">
      <c r="A681" s="93"/>
      <c r="C681" s="93"/>
      <c r="D681" s="94"/>
      <c r="E681" s="93"/>
      <c r="F681" s="93"/>
      <c r="G681" s="95"/>
      <c r="H681" s="93"/>
      <c r="I681" s="95"/>
      <c r="K681" s="278"/>
      <c r="M681" s="93"/>
      <c r="O681" s="93"/>
      <c r="P681" s="93"/>
      <c r="U681" s="134"/>
      <c r="V681" s="134"/>
      <c r="W681" s="134"/>
      <c r="X681" s="134"/>
      <c r="Y681" s="134"/>
      <c r="Z681" s="93"/>
      <c r="AA681" s="93"/>
      <c r="AB681" s="93"/>
      <c r="AC681" s="272"/>
      <c r="AE681" s="23"/>
      <c r="AF681" s="24"/>
      <c r="AG681" s="23"/>
    </row>
    <row r="682" spans="1:43" ht="18">
      <c r="A682" s="93"/>
      <c r="C682" s="93"/>
      <c r="D682" s="94"/>
      <c r="E682" s="93"/>
      <c r="F682" s="93"/>
      <c r="G682" s="95"/>
      <c r="H682" s="93"/>
      <c r="I682" s="95"/>
      <c r="K682" s="277" t="s">
        <v>576</v>
      </c>
      <c r="L682" s="33">
        <f>L680+L676+L671</f>
        <v>1206211000</v>
      </c>
      <c r="M682" s="123">
        <f>M680+M676+M671</f>
        <v>1206211000</v>
      </c>
      <c r="N682" s="33">
        <v>52819000</v>
      </c>
      <c r="O682" s="123">
        <f t="shared" ref="O682:P682" si="679">O680+O676+O671</f>
        <v>32739000</v>
      </c>
      <c r="P682" s="123">
        <f t="shared" si="679"/>
        <v>524899000</v>
      </c>
      <c r="Q682" s="123">
        <v>648573000</v>
      </c>
      <c r="R682" s="33">
        <v>524899000</v>
      </c>
      <c r="S682" s="33">
        <v>628493000</v>
      </c>
      <c r="T682" s="33">
        <v>0</v>
      </c>
      <c r="U682" s="123">
        <f t="shared" ref="U682:W682" si="680">U680+U676+U671</f>
        <v>0</v>
      </c>
      <c r="V682" s="123">
        <f t="shared" si="680"/>
        <v>4208880</v>
      </c>
      <c r="W682" s="123">
        <f t="shared" si="680"/>
        <v>7540000</v>
      </c>
      <c r="X682" s="123">
        <f t="shared" ref="X682:Z682" si="681">X680+X676+X671</f>
        <v>11748880</v>
      </c>
      <c r="Y682" s="123">
        <f t="shared" si="681"/>
        <v>513150120</v>
      </c>
      <c r="Z682" s="123">
        <f t="shared" si="681"/>
        <v>648573000</v>
      </c>
      <c r="AA682" s="99"/>
      <c r="AB682" s="99"/>
      <c r="AC682" s="273"/>
      <c r="AE682" s="23"/>
      <c r="AF682" s="24"/>
      <c r="AG682" s="23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</row>
    <row r="683" spans="1:43" s="99" customFormat="1" ht="12" customHeight="1">
      <c r="A683" s="93"/>
      <c r="C683" s="93"/>
      <c r="D683" s="94"/>
      <c r="E683" s="93"/>
      <c r="F683" s="93"/>
      <c r="G683" s="95"/>
      <c r="H683" s="93"/>
      <c r="I683" s="95"/>
      <c r="K683" s="96"/>
      <c r="L683" s="51"/>
      <c r="M683" s="84"/>
      <c r="N683" s="51"/>
      <c r="O683" s="84"/>
      <c r="P683" s="84"/>
      <c r="Q683" s="51"/>
      <c r="R683" s="51"/>
      <c r="S683" s="51"/>
      <c r="T683" s="51"/>
      <c r="U683" s="84"/>
      <c r="V683" s="84"/>
      <c r="W683" s="84"/>
      <c r="X683" s="84"/>
      <c r="Y683" s="84"/>
      <c r="Z683" s="84"/>
      <c r="AA683" s="93"/>
      <c r="AB683" s="93"/>
      <c r="AC683" s="272"/>
      <c r="AE683" s="97"/>
      <c r="AF683" s="22"/>
      <c r="AG683" s="97"/>
    </row>
    <row r="684" spans="1:43" ht="21.75" customHeight="1">
      <c r="A684" s="73"/>
      <c r="B684" s="75"/>
      <c r="C684" s="73"/>
      <c r="D684" s="73"/>
      <c r="E684" s="73"/>
      <c r="F684" s="73"/>
      <c r="G684" s="73"/>
      <c r="H684" s="73"/>
      <c r="I684" s="310"/>
      <c r="J684" s="75"/>
      <c r="K684" s="276" t="s">
        <v>155</v>
      </c>
      <c r="L684" s="75"/>
      <c r="M684" s="73"/>
      <c r="N684" s="75"/>
      <c r="O684" s="73"/>
      <c r="P684" s="73"/>
      <c r="Q684" s="75"/>
      <c r="R684" s="75"/>
      <c r="S684" s="75"/>
      <c r="T684" s="75"/>
      <c r="U684" s="137"/>
      <c r="V684" s="137"/>
      <c r="W684" s="137"/>
      <c r="X684" s="137"/>
      <c r="Y684" s="137"/>
      <c r="Z684" s="73"/>
      <c r="AA684" s="73"/>
      <c r="AB684" s="73"/>
      <c r="AC684" s="73"/>
      <c r="AE684" s="23"/>
      <c r="AF684" s="24"/>
      <c r="AG684" s="23"/>
    </row>
    <row r="685" spans="1:43">
      <c r="A685" s="93"/>
      <c r="C685" s="93"/>
      <c r="D685" s="94"/>
      <c r="E685" s="93"/>
      <c r="F685" s="93"/>
      <c r="G685" s="95"/>
      <c r="H685" s="93"/>
      <c r="I685" s="95"/>
      <c r="K685" s="16" t="s">
        <v>22</v>
      </c>
      <c r="M685" s="93"/>
      <c r="O685" s="93"/>
      <c r="P685" s="93"/>
      <c r="U685" s="134"/>
      <c r="V685" s="134"/>
      <c r="W685" s="134"/>
      <c r="X685" s="134"/>
      <c r="Y685" s="134"/>
      <c r="Z685" s="93"/>
      <c r="AA685" s="93"/>
      <c r="AB685" s="93"/>
      <c r="AC685" s="272"/>
      <c r="AE685" s="23"/>
      <c r="AF685" s="24"/>
      <c r="AG685" s="23"/>
    </row>
    <row r="686" spans="1:43" ht="15" customHeight="1">
      <c r="A686" s="17">
        <v>31</v>
      </c>
      <c r="B686" s="106">
        <v>0</v>
      </c>
      <c r="C686" s="17" t="s">
        <v>23</v>
      </c>
      <c r="D686" s="18" t="s">
        <v>38</v>
      </c>
      <c r="E686" s="17" t="s">
        <v>523</v>
      </c>
      <c r="F686" s="17" t="s">
        <v>577</v>
      </c>
      <c r="G686" s="18" t="s">
        <v>176</v>
      </c>
      <c r="H686" s="18" t="s">
        <v>27</v>
      </c>
      <c r="I686" s="18">
        <v>30071449</v>
      </c>
      <c r="J686" s="124" t="str">
        <f t="shared" ref="J686:J705" si="682">CONCATENATE(I686,"-",H686)</f>
        <v>30071449-EJECUCION</v>
      </c>
      <c r="K686" s="18" t="s">
        <v>578</v>
      </c>
      <c r="L686" s="107">
        <v>17087032859</v>
      </c>
      <c r="M686" s="19">
        <v>22276244951</v>
      </c>
      <c r="N686" s="107">
        <v>8409478390</v>
      </c>
      <c r="O686" s="19">
        <v>13262160441</v>
      </c>
      <c r="P686" s="19">
        <v>7600000000</v>
      </c>
      <c r="Q686" s="19">
        <v>1414084510</v>
      </c>
      <c r="R686" s="108">
        <v>7600000000</v>
      </c>
      <c r="S686" s="20">
        <v>1077554469</v>
      </c>
      <c r="T686" s="21">
        <v>0</v>
      </c>
      <c r="U686" s="284">
        <v>35502000</v>
      </c>
      <c r="V686" s="284">
        <v>35502000</v>
      </c>
      <c r="W686" s="284">
        <v>445435118</v>
      </c>
      <c r="X686" s="284">
        <f t="shared" ref="X686:X705" si="683">U686+V686+W686</f>
        <v>516439118</v>
      </c>
      <c r="Y686" s="284">
        <f t="shared" ref="Y686:Y705" si="684">P686-X686</f>
        <v>7083560882</v>
      </c>
      <c r="Z686" s="284">
        <f t="shared" ref="Z686:Z705" si="685">M686-(O686+P686)</f>
        <v>1414084510</v>
      </c>
      <c r="AA686" s="17" t="s">
        <v>29</v>
      </c>
      <c r="AB686" s="17" t="s">
        <v>708</v>
      </c>
      <c r="AC686" s="88" t="s">
        <v>30</v>
      </c>
      <c r="AD686" s="22" t="s">
        <v>31</v>
      </c>
      <c r="AE686" s="23" t="s">
        <v>30</v>
      </c>
      <c r="AF686" s="24" t="s">
        <v>193</v>
      </c>
      <c r="AG686" s="23" t="s">
        <v>45</v>
      </c>
    </row>
    <row r="687" spans="1:43" ht="15" customHeight="1">
      <c r="A687" s="17">
        <v>31</v>
      </c>
      <c r="B687" s="106">
        <v>1</v>
      </c>
      <c r="C687" s="17" t="s">
        <v>23</v>
      </c>
      <c r="D687" s="18" t="s">
        <v>90</v>
      </c>
      <c r="E687" s="17" t="s">
        <v>523</v>
      </c>
      <c r="F687" s="17" t="s">
        <v>577</v>
      </c>
      <c r="G687" s="18" t="s">
        <v>525</v>
      </c>
      <c r="H687" s="18" t="s">
        <v>27</v>
      </c>
      <c r="I687" s="18">
        <v>30082185</v>
      </c>
      <c r="J687" s="124" t="str">
        <f t="shared" si="682"/>
        <v>30082185-EJECUCION</v>
      </c>
      <c r="K687" s="18" t="s">
        <v>579</v>
      </c>
      <c r="L687" s="107">
        <v>573585000</v>
      </c>
      <c r="M687" s="19">
        <v>548355880</v>
      </c>
      <c r="N687" s="107">
        <v>207723777</v>
      </c>
      <c r="O687" s="19">
        <v>123732876</v>
      </c>
      <c r="P687" s="19">
        <v>424623004</v>
      </c>
      <c r="Q687" s="19">
        <v>0</v>
      </c>
      <c r="R687" s="108">
        <v>365861223</v>
      </c>
      <c r="S687" s="20">
        <v>0</v>
      </c>
      <c r="T687" s="21">
        <v>0</v>
      </c>
      <c r="U687" s="284">
        <v>0</v>
      </c>
      <c r="V687" s="284">
        <v>97328223</v>
      </c>
      <c r="W687" s="284">
        <v>30971224</v>
      </c>
      <c r="X687" s="284">
        <f t="shared" si="683"/>
        <v>128299447</v>
      </c>
      <c r="Y687" s="284">
        <f t="shared" si="684"/>
        <v>296323557</v>
      </c>
      <c r="Z687" s="284">
        <f t="shared" si="685"/>
        <v>0</v>
      </c>
      <c r="AA687" s="17" t="s">
        <v>29</v>
      </c>
      <c r="AB687" s="17" t="s">
        <v>708</v>
      </c>
      <c r="AC687" s="88" t="s">
        <v>30</v>
      </c>
      <c r="AD687" s="22" t="s">
        <v>45</v>
      </c>
      <c r="AE687" s="23" t="s">
        <v>30</v>
      </c>
      <c r="AF687" s="24" t="s">
        <v>580</v>
      </c>
      <c r="AG687" s="23" t="s">
        <v>45</v>
      </c>
    </row>
    <row r="688" spans="1:43" ht="15" customHeight="1">
      <c r="A688" s="17">
        <v>31</v>
      </c>
      <c r="B688" s="106">
        <v>0</v>
      </c>
      <c r="C688" s="17" t="s">
        <v>23</v>
      </c>
      <c r="D688" s="18" t="s">
        <v>90</v>
      </c>
      <c r="E688" s="17" t="s">
        <v>523</v>
      </c>
      <c r="F688" s="17" t="s">
        <v>577</v>
      </c>
      <c r="G688" s="18" t="s">
        <v>553</v>
      </c>
      <c r="H688" s="18" t="s">
        <v>27</v>
      </c>
      <c r="I688" s="18">
        <v>30136060</v>
      </c>
      <c r="J688" s="124" t="str">
        <f t="shared" si="682"/>
        <v>30136060-EJECUCION</v>
      </c>
      <c r="K688" s="18" t="s">
        <v>581</v>
      </c>
      <c r="L688" s="107">
        <v>2222791000</v>
      </c>
      <c r="M688" s="19">
        <v>2118326000</v>
      </c>
      <c r="N688" s="107">
        <v>250000000</v>
      </c>
      <c r="O688" s="19">
        <v>353948349</v>
      </c>
      <c r="P688" s="19">
        <v>900000000</v>
      </c>
      <c r="Q688" s="19">
        <v>864377651</v>
      </c>
      <c r="R688" s="108">
        <v>900000000</v>
      </c>
      <c r="S688" s="20">
        <v>1072791000</v>
      </c>
      <c r="T688" s="21">
        <v>0</v>
      </c>
      <c r="U688" s="284">
        <v>215628626</v>
      </c>
      <c r="V688" s="284">
        <v>273534885</v>
      </c>
      <c r="W688" s="284">
        <v>319305196</v>
      </c>
      <c r="X688" s="284">
        <f t="shared" si="683"/>
        <v>808468707</v>
      </c>
      <c r="Y688" s="284">
        <f t="shared" si="684"/>
        <v>91531293</v>
      </c>
      <c r="Z688" s="284">
        <f t="shared" si="685"/>
        <v>864377651</v>
      </c>
      <c r="AA688" s="17" t="s">
        <v>29</v>
      </c>
      <c r="AB688" s="17" t="s">
        <v>708</v>
      </c>
      <c r="AC688" s="88" t="s">
        <v>30</v>
      </c>
      <c r="AD688" s="22" t="s">
        <v>31</v>
      </c>
      <c r="AE688" s="23" t="s">
        <v>30</v>
      </c>
      <c r="AF688" s="24" t="s">
        <v>582</v>
      </c>
      <c r="AG688" s="23" t="s">
        <v>45</v>
      </c>
    </row>
    <row r="689" spans="1:33" ht="15" customHeight="1">
      <c r="A689" s="17">
        <v>31</v>
      </c>
      <c r="B689" s="106">
        <v>0</v>
      </c>
      <c r="C689" s="17" t="s">
        <v>23</v>
      </c>
      <c r="D689" s="18" t="s">
        <v>38</v>
      </c>
      <c r="E689" s="17" t="s">
        <v>523</v>
      </c>
      <c r="F689" s="17" t="s">
        <v>577</v>
      </c>
      <c r="G689" s="18" t="s">
        <v>176</v>
      </c>
      <c r="H689" s="18" t="s">
        <v>27</v>
      </c>
      <c r="I689" s="18">
        <v>30342673</v>
      </c>
      <c r="J689" s="124" t="str">
        <f t="shared" si="682"/>
        <v>30342673-EJECUCION</v>
      </c>
      <c r="K689" s="18" t="s">
        <v>583</v>
      </c>
      <c r="L689" s="107">
        <v>8437918000</v>
      </c>
      <c r="M689" s="19">
        <v>8826117000</v>
      </c>
      <c r="N689" s="107">
        <v>10000000</v>
      </c>
      <c r="O689" s="19">
        <v>2684981</v>
      </c>
      <c r="P689" s="19">
        <v>340000000</v>
      </c>
      <c r="Q689" s="19">
        <v>8483432019</v>
      </c>
      <c r="R689" s="108">
        <v>340000000</v>
      </c>
      <c r="S689" s="20">
        <v>8087918000</v>
      </c>
      <c r="T689" s="21">
        <v>0</v>
      </c>
      <c r="U689" s="284">
        <v>0</v>
      </c>
      <c r="V689" s="284">
        <v>0</v>
      </c>
      <c r="W689" s="284">
        <v>1342797</v>
      </c>
      <c r="X689" s="284">
        <f t="shared" si="683"/>
        <v>1342797</v>
      </c>
      <c r="Y689" s="284">
        <f t="shared" si="684"/>
        <v>338657203</v>
      </c>
      <c r="Z689" s="284">
        <f t="shared" si="685"/>
        <v>8483432019</v>
      </c>
      <c r="AA689" s="17" t="s">
        <v>29</v>
      </c>
      <c r="AB689" s="17" t="s">
        <v>708</v>
      </c>
      <c r="AC689" s="88" t="s">
        <v>30</v>
      </c>
      <c r="AD689" s="22" t="s">
        <v>31</v>
      </c>
      <c r="AE689" s="23"/>
      <c r="AF689" s="24"/>
      <c r="AG689" s="23" t="s">
        <v>45</v>
      </c>
    </row>
    <row r="690" spans="1:33" ht="15" customHeight="1">
      <c r="A690" s="17">
        <v>31</v>
      </c>
      <c r="B690" s="106">
        <v>0</v>
      </c>
      <c r="C690" s="17" t="s">
        <v>23</v>
      </c>
      <c r="D690" s="18" t="s">
        <v>38</v>
      </c>
      <c r="E690" s="17" t="s">
        <v>523</v>
      </c>
      <c r="F690" s="17" t="s">
        <v>577</v>
      </c>
      <c r="G690" s="18" t="s">
        <v>176</v>
      </c>
      <c r="H690" s="18" t="s">
        <v>27</v>
      </c>
      <c r="I690" s="18">
        <v>30342724</v>
      </c>
      <c r="J690" s="124" t="str">
        <f t="shared" si="682"/>
        <v>30342724-EJECUCION</v>
      </c>
      <c r="K690" s="18" t="s">
        <v>584</v>
      </c>
      <c r="L690" s="107">
        <v>1419992000</v>
      </c>
      <c r="M690" s="19">
        <v>1419773085</v>
      </c>
      <c r="N690" s="107">
        <v>200000000</v>
      </c>
      <c r="O690" s="19">
        <v>198808402</v>
      </c>
      <c r="P690" s="19">
        <v>870473916</v>
      </c>
      <c r="Q690" s="19">
        <v>420964683</v>
      </c>
      <c r="R690" s="108">
        <v>800000000</v>
      </c>
      <c r="S690" s="20">
        <v>419992000</v>
      </c>
      <c r="T690" s="21">
        <v>0</v>
      </c>
      <c r="U690" s="284">
        <v>0</v>
      </c>
      <c r="V690" s="284">
        <v>156499511</v>
      </c>
      <c r="W690" s="284">
        <v>713974405</v>
      </c>
      <c r="X690" s="284">
        <f t="shared" si="683"/>
        <v>870473916</v>
      </c>
      <c r="Y690" s="284">
        <f t="shared" si="684"/>
        <v>0</v>
      </c>
      <c r="Z690" s="284">
        <f t="shared" si="685"/>
        <v>350490767</v>
      </c>
      <c r="AA690" s="17" t="s">
        <v>29</v>
      </c>
      <c r="AB690" s="17" t="s">
        <v>708</v>
      </c>
      <c r="AC690" s="88" t="s">
        <v>40</v>
      </c>
      <c r="AD690" s="22" t="s">
        <v>45</v>
      </c>
      <c r="AE690" s="23"/>
      <c r="AF690" s="24">
        <v>2015</v>
      </c>
      <c r="AG690" s="23" t="s">
        <v>45</v>
      </c>
    </row>
    <row r="691" spans="1:33" ht="15" customHeight="1">
      <c r="A691" s="17">
        <v>31</v>
      </c>
      <c r="B691" s="106">
        <v>0</v>
      </c>
      <c r="C691" s="17" t="s">
        <v>23</v>
      </c>
      <c r="D691" s="18" t="s">
        <v>38</v>
      </c>
      <c r="E691" s="17" t="s">
        <v>523</v>
      </c>
      <c r="F691" s="17" t="s">
        <v>577</v>
      </c>
      <c r="G691" s="18" t="s">
        <v>585</v>
      </c>
      <c r="H691" s="18" t="s">
        <v>27</v>
      </c>
      <c r="I691" s="18">
        <v>30350774</v>
      </c>
      <c r="J691" s="124" t="str">
        <f t="shared" si="682"/>
        <v>30350774-EJECUCION</v>
      </c>
      <c r="K691" s="18" t="s">
        <v>586</v>
      </c>
      <c r="L691" s="107">
        <v>2758233000</v>
      </c>
      <c r="M691" s="19">
        <v>2634340014</v>
      </c>
      <c r="N691" s="107">
        <v>2062162691</v>
      </c>
      <c r="O691" s="19">
        <v>2215804231</v>
      </c>
      <c r="P691" s="19">
        <v>418535783</v>
      </c>
      <c r="Q691" s="19">
        <v>0</v>
      </c>
      <c r="R691" s="108">
        <v>696070309</v>
      </c>
      <c r="S691" s="20">
        <v>0</v>
      </c>
      <c r="T691" s="21">
        <v>0</v>
      </c>
      <c r="U691" s="284">
        <v>60000000</v>
      </c>
      <c r="V691" s="284">
        <v>0</v>
      </c>
      <c r="W691" s="284">
        <v>73535783</v>
      </c>
      <c r="X691" s="284">
        <f t="shared" si="683"/>
        <v>133535783</v>
      </c>
      <c r="Y691" s="284">
        <f t="shared" si="684"/>
        <v>285000000</v>
      </c>
      <c r="Z691" s="284">
        <f t="shared" si="685"/>
        <v>0</v>
      </c>
      <c r="AA691" s="17" t="s">
        <v>29</v>
      </c>
      <c r="AB691" s="17" t="s">
        <v>708</v>
      </c>
      <c r="AC691" s="88" t="s">
        <v>30</v>
      </c>
      <c r="AD691" s="22" t="s">
        <v>45</v>
      </c>
      <c r="AE691" s="23" t="s">
        <v>30</v>
      </c>
      <c r="AF691" s="24" t="s">
        <v>497</v>
      </c>
      <c r="AG691" s="23" t="s">
        <v>45</v>
      </c>
    </row>
    <row r="692" spans="1:33" ht="15" customHeight="1">
      <c r="A692" s="17">
        <v>31</v>
      </c>
      <c r="B692" s="106">
        <v>0</v>
      </c>
      <c r="C692" s="17" t="s">
        <v>23</v>
      </c>
      <c r="D692" s="18" t="s">
        <v>38</v>
      </c>
      <c r="E692" s="17" t="s">
        <v>523</v>
      </c>
      <c r="F692" s="17" t="s">
        <v>577</v>
      </c>
      <c r="G692" s="18" t="s">
        <v>176</v>
      </c>
      <c r="H692" s="18" t="s">
        <v>27</v>
      </c>
      <c r="I692" s="18">
        <v>30342727</v>
      </c>
      <c r="J692" s="124" t="str">
        <f t="shared" si="682"/>
        <v>30342727-EJECUCION</v>
      </c>
      <c r="K692" s="18" t="s">
        <v>587</v>
      </c>
      <c r="L692" s="107">
        <v>1771178000</v>
      </c>
      <c r="M692" s="19">
        <v>1695529000</v>
      </c>
      <c r="N692" s="107">
        <v>201000000</v>
      </c>
      <c r="O692" s="19">
        <v>1000000</v>
      </c>
      <c r="P692" s="19">
        <v>1694529000</v>
      </c>
      <c r="Q692" s="19">
        <v>0</v>
      </c>
      <c r="R692" s="108">
        <v>1570178000</v>
      </c>
      <c r="S692" s="20">
        <v>0</v>
      </c>
      <c r="T692" s="21">
        <v>0</v>
      </c>
      <c r="U692" s="284">
        <v>0</v>
      </c>
      <c r="V692" s="284">
        <v>0</v>
      </c>
      <c r="W692" s="284">
        <v>268946697</v>
      </c>
      <c r="X692" s="284">
        <f t="shared" si="683"/>
        <v>268946697</v>
      </c>
      <c r="Y692" s="284">
        <f t="shared" si="684"/>
        <v>1425582303</v>
      </c>
      <c r="Z692" s="284">
        <f t="shared" si="685"/>
        <v>0</v>
      </c>
      <c r="AA692" s="17" t="s">
        <v>29</v>
      </c>
      <c r="AB692" s="17" t="s">
        <v>708</v>
      </c>
      <c r="AC692" s="88" t="s">
        <v>40</v>
      </c>
      <c r="AD692" s="22" t="s">
        <v>31</v>
      </c>
      <c r="AE692" s="23"/>
      <c r="AF692" s="24">
        <v>2015</v>
      </c>
      <c r="AG692" s="23" t="s">
        <v>45</v>
      </c>
    </row>
    <row r="693" spans="1:33" ht="15" customHeight="1">
      <c r="A693" s="17">
        <v>33</v>
      </c>
      <c r="B693" s="106">
        <v>0</v>
      </c>
      <c r="C693" s="17" t="s">
        <v>23</v>
      </c>
      <c r="D693" s="18" t="s">
        <v>62</v>
      </c>
      <c r="E693" s="17" t="s">
        <v>523</v>
      </c>
      <c r="F693" s="17" t="s">
        <v>577</v>
      </c>
      <c r="G693" s="18" t="s">
        <v>588</v>
      </c>
      <c r="H693" s="18" t="s">
        <v>27</v>
      </c>
      <c r="I693" s="18">
        <v>30342023</v>
      </c>
      <c r="J693" s="124" t="str">
        <f t="shared" si="682"/>
        <v>30342023-EJECUCION</v>
      </c>
      <c r="K693" s="18" t="s">
        <v>589</v>
      </c>
      <c r="L693" s="107">
        <v>189705000</v>
      </c>
      <c r="M693" s="19">
        <v>189705000</v>
      </c>
      <c r="N693" s="107">
        <v>139556750</v>
      </c>
      <c r="O693" s="19">
        <v>92130750</v>
      </c>
      <c r="P693" s="19">
        <v>97574250</v>
      </c>
      <c r="Q693" s="19">
        <v>0</v>
      </c>
      <c r="R693" s="108">
        <v>50148250</v>
      </c>
      <c r="S693" s="20">
        <v>0</v>
      </c>
      <c r="T693" s="21">
        <v>0</v>
      </c>
      <c r="U693" s="284">
        <v>0</v>
      </c>
      <c r="V693" s="284">
        <v>45047905</v>
      </c>
      <c r="W693" s="284">
        <v>0</v>
      </c>
      <c r="X693" s="284">
        <f t="shared" si="683"/>
        <v>45047905</v>
      </c>
      <c r="Y693" s="284">
        <f t="shared" si="684"/>
        <v>52526345</v>
      </c>
      <c r="Z693" s="284">
        <f t="shared" si="685"/>
        <v>0</v>
      </c>
      <c r="AA693" s="17" t="s">
        <v>29</v>
      </c>
      <c r="AB693" s="17" t="s">
        <v>708</v>
      </c>
      <c r="AC693" s="88" t="s">
        <v>158</v>
      </c>
      <c r="AD693" s="22" t="s">
        <v>31</v>
      </c>
      <c r="AE693" s="23"/>
      <c r="AF693" s="24"/>
      <c r="AG693" s="23" t="s">
        <v>45</v>
      </c>
    </row>
    <row r="694" spans="1:33" ht="15" customHeight="1">
      <c r="A694" s="17">
        <v>33</v>
      </c>
      <c r="B694" s="106">
        <v>0</v>
      </c>
      <c r="C694" s="17" t="s">
        <v>23</v>
      </c>
      <c r="D694" s="18" t="s">
        <v>319</v>
      </c>
      <c r="E694" s="17" t="s">
        <v>523</v>
      </c>
      <c r="F694" s="17" t="s">
        <v>577</v>
      </c>
      <c r="G694" s="18" t="s">
        <v>161</v>
      </c>
      <c r="H694" s="18" t="s">
        <v>27</v>
      </c>
      <c r="I694" s="18">
        <v>30398531</v>
      </c>
      <c r="J694" s="124" t="str">
        <f t="shared" si="682"/>
        <v>30398531-EJECUCION</v>
      </c>
      <c r="K694" s="18" t="s">
        <v>590</v>
      </c>
      <c r="L694" s="107">
        <v>600000000</v>
      </c>
      <c r="M694" s="19">
        <v>600000000</v>
      </c>
      <c r="N694" s="107">
        <v>150000000</v>
      </c>
      <c r="O694" s="19">
        <v>150000000</v>
      </c>
      <c r="P694" s="19">
        <v>154500000</v>
      </c>
      <c r="Q694" s="19">
        <v>295500000</v>
      </c>
      <c r="R694" s="108">
        <v>154500000</v>
      </c>
      <c r="S694" s="20">
        <v>295500000</v>
      </c>
      <c r="T694" s="21">
        <v>0</v>
      </c>
      <c r="U694" s="284">
        <v>0</v>
      </c>
      <c r="V694" s="284">
        <v>0</v>
      </c>
      <c r="W694" s="284">
        <v>0</v>
      </c>
      <c r="X694" s="284">
        <f t="shared" si="683"/>
        <v>0</v>
      </c>
      <c r="Y694" s="284">
        <f t="shared" si="684"/>
        <v>154500000</v>
      </c>
      <c r="Z694" s="284">
        <f t="shared" si="685"/>
        <v>295500000</v>
      </c>
      <c r="AA694" s="17" t="s">
        <v>29</v>
      </c>
      <c r="AB694" s="17" t="s">
        <v>708</v>
      </c>
      <c r="AC694" s="88" t="s">
        <v>158</v>
      </c>
      <c r="AD694" s="22" t="s">
        <v>45</v>
      </c>
      <c r="AE694" s="23"/>
      <c r="AF694" s="24"/>
      <c r="AG694" s="23" t="s">
        <v>45</v>
      </c>
    </row>
    <row r="695" spans="1:33" ht="15" customHeight="1">
      <c r="A695" s="17">
        <v>33</v>
      </c>
      <c r="B695" s="106">
        <v>0</v>
      </c>
      <c r="C695" s="17" t="s">
        <v>23</v>
      </c>
      <c r="D695" s="18" t="s">
        <v>591</v>
      </c>
      <c r="E695" s="17" t="s">
        <v>523</v>
      </c>
      <c r="F695" s="17" t="s">
        <v>577</v>
      </c>
      <c r="G695" s="18" t="s">
        <v>592</v>
      </c>
      <c r="H695" s="18" t="s">
        <v>27</v>
      </c>
      <c r="I695" s="18">
        <v>30326872</v>
      </c>
      <c r="J695" s="124" t="str">
        <f t="shared" si="682"/>
        <v>30326872-EJECUCION</v>
      </c>
      <c r="K695" s="18" t="s">
        <v>593</v>
      </c>
      <c r="L695" s="107">
        <v>60000000</v>
      </c>
      <c r="M695" s="19">
        <v>60000000</v>
      </c>
      <c r="N695" s="107">
        <v>30000000</v>
      </c>
      <c r="O695" s="19">
        <v>15000000</v>
      </c>
      <c r="P695" s="19">
        <v>45000000</v>
      </c>
      <c r="Q695" s="19">
        <v>0</v>
      </c>
      <c r="R695" s="108">
        <v>30000000</v>
      </c>
      <c r="S695" s="20">
        <v>0</v>
      </c>
      <c r="T695" s="21">
        <v>0</v>
      </c>
      <c r="U695" s="284">
        <v>15000000</v>
      </c>
      <c r="V695" s="284">
        <v>0</v>
      </c>
      <c r="W695" s="284">
        <v>0</v>
      </c>
      <c r="X695" s="284">
        <f t="shared" si="683"/>
        <v>15000000</v>
      </c>
      <c r="Y695" s="284">
        <f t="shared" si="684"/>
        <v>30000000</v>
      </c>
      <c r="Z695" s="284">
        <f t="shared" si="685"/>
        <v>0</v>
      </c>
      <c r="AA695" s="17" t="s">
        <v>29</v>
      </c>
      <c r="AB695" s="17" t="s">
        <v>708</v>
      </c>
      <c r="AC695" s="88" t="s">
        <v>158</v>
      </c>
      <c r="AD695" s="22" t="s">
        <v>31</v>
      </c>
      <c r="AE695" s="23"/>
      <c r="AF695" s="24"/>
      <c r="AG695" s="23" t="s">
        <v>45</v>
      </c>
    </row>
    <row r="696" spans="1:33" ht="15" customHeight="1">
      <c r="A696" s="17">
        <v>33</v>
      </c>
      <c r="B696" s="106">
        <v>0</v>
      </c>
      <c r="C696" s="17" t="s">
        <v>23</v>
      </c>
      <c r="D696" s="18" t="s">
        <v>62</v>
      </c>
      <c r="E696" s="17" t="s">
        <v>523</v>
      </c>
      <c r="F696" s="17" t="s">
        <v>577</v>
      </c>
      <c r="G696" s="18" t="s">
        <v>594</v>
      </c>
      <c r="H696" s="18" t="s">
        <v>27</v>
      </c>
      <c r="I696" s="18">
        <v>30337226</v>
      </c>
      <c r="J696" s="124" t="str">
        <f t="shared" si="682"/>
        <v>30337226-EJECUCION</v>
      </c>
      <c r="K696" s="18" t="s">
        <v>595</v>
      </c>
      <c r="L696" s="107">
        <v>1275000000</v>
      </c>
      <c r="M696" s="19">
        <v>1275000000</v>
      </c>
      <c r="N696" s="107">
        <v>468750000</v>
      </c>
      <c r="O696" s="19">
        <v>189004104</v>
      </c>
      <c r="P696" s="19">
        <v>328313000</v>
      </c>
      <c r="Q696" s="19">
        <v>757682896</v>
      </c>
      <c r="R696" s="108">
        <v>328313000</v>
      </c>
      <c r="S696" s="20">
        <v>477937000</v>
      </c>
      <c r="T696" s="21">
        <v>0</v>
      </c>
      <c r="U696" s="284">
        <v>0</v>
      </c>
      <c r="V696" s="284">
        <v>114291123</v>
      </c>
      <c r="W696" s="284">
        <v>86956070</v>
      </c>
      <c r="X696" s="284">
        <f t="shared" si="683"/>
        <v>201247193</v>
      </c>
      <c r="Y696" s="284">
        <f t="shared" si="684"/>
        <v>127065807</v>
      </c>
      <c r="Z696" s="284">
        <f t="shared" si="685"/>
        <v>757682896</v>
      </c>
      <c r="AA696" s="17" t="s">
        <v>29</v>
      </c>
      <c r="AB696" s="17" t="s">
        <v>708</v>
      </c>
      <c r="AC696" s="88" t="s">
        <v>158</v>
      </c>
      <c r="AD696" s="22" t="s">
        <v>31</v>
      </c>
      <c r="AE696" s="23"/>
      <c r="AF696" s="24"/>
      <c r="AG696" s="23" t="s">
        <v>45</v>
      </c>
    </row>
    <row r="697" spans="1:33" ht="15" customHeight="1">
      <c r="A697" s="17">
        <v>33</v>
      </c>
      <c r="B697" s="106">
        <v>0</v>
      </c>
      <c r="C697" s="17" t="s">
        <v>23</v>
      </c>
      <c r="D697" s="18" t="s">
        <v>591</v>
      </c>
      <c r="E697" s="17" t="s">
        <v>523</v>
      </c>
      <c r="F697" s="17" t="s">
        <v>577</v>
      </c>
      <c r="G697" s="18" t="s">
        <v>596</v>
      </c>
      <c r="H697" s="18" t="s">
        <v>27</v>
      </c>
      <c r="I697" s="18">
        <v>30341233</v>
      </c>
      <c r="J697" s="124" t="str">
        <f t="shared" si="682"/>
        <v>30341233-EJECUCION</v>
      </c>
      <c r="K697" s="18" t="s">
        <v>597</v>
      </c>
      <c r="L697" s="107">
        <v>769600000</v>
      </c>
      <c r="M697" s="19">
        <v>769600000</v>
      </c>
      <c r="N697" s="107">
        <v>117550000</v>
      </c>
      <c r="O697" s="19">
        <v>100000000</v>
      </c>
      <c r="P697" s="19">
        <v>309000000</v>
      </c>
      <c r="Q697" s="19">
        <v>360600000</v>
      </c>
      <c r="R697" s="108">
        <v>309000000</v>
      </c>
      <c r="S697" s="20">
        <v>343050000</v>
      </c>
      <c r="T697" s="21">
        <v>0</v>
      </c>
      <c r="U697" s="284">
        <v>0</v>
      </c>
      <c r="V697" s="284">
        <v>0</v>
      </c>
      <c r="W697" s="284">
        <v>0</v>
      </c>
      <c r="X697" s="284">
        <f t="shared" si="683"/>
        <v>0</v>
      </c>
      <c r="Y697" s="284">
        <f t="shared" si="684"/>
        <v>309000000</v>
      </c>
      <c r="Z697" s="284">
        <f t="shared" si="685"/>
        <v>360600000</v>
      </c>
      <c r="AA697" s="17" t="s">
        <v>29</v>
      </c>
      <c r="AB697" s="17" t="s">
        <v>708</v>
      </c>
      <c r="AC697" s="88" t="s">
        <v>158</v>
      </c>
      <c r="AD697" s="22" t="s">
        <v>45</v>
      </c>
      <c r="AE697" s="23"/>
      <c r="AF697" s="24"/>
      <c r="AG697" s="23"/>
    </row>
    <row r="698" spans="1:33" ht="15" customHeight="1">
      <c r="A698" s="17">
        <v>33</v>
      </c>
      <c r="B698" s="106">
        <v>0</v>
      </c>
      <c r="C698" s="17" t="s">
        <v>23</v>
      </c>
      <c r="D698" s="18" t="s">
        <v>591</v>
      </c>
      <c r="E698" s="17" t="s">
        <v>523</v>
      </c>
      <c r="F698" s="17" t="s">
        <v>577</v>
      </c>
      <c r="G698" s="18" t="s">
        <v>596</v>
      </c>
      <c r="H698" s="18" t="s">
        <v>27</v>
      </c>
      <c r="I698" s="18">
        <v>30341275</v>
      </c>
      <c r="J698" s="124" t="str">
        <f t="shared" si="682"/>
        <v>30341275-EJECUCION</v>
      </c>
      <c r="K698" s="18" t="s">
        <v>598</v>
      </c>
      <c r="L698" s="107">
        <v>203000000</v>
      </c>
      <c r="M698" s="19">
        <v>203000000</v>
      </c>
      <c r="N698" s="107">
        <v>40050000</v>
      </c>
      <c r="O698" s="19">
        <v>33500000</v>
      </c>
      <c r="P698" s="19">
        <v>50985000</v>
      </c>
      <c r="Q698" s="19">
        <v>118515000</v>
      </c>
      <c r="R698" s="108">
        <v>50985000</v>
      </c>
      <c r="S698" s="20">
        <v>111965000</v>
      </c>
      <c r="T698" s="21">
        <v>0</v>
      </c>
      <c r="U698" s="284">
        <v>0</v>
      </c>
      <c r="V698" s="284">
        <v>0</v>
      </c>
      <c r="W698" s="284">
        <v>0</v>
      </c>
      <c r="X698" s="284">
        <f t="shared" si="683"/>
        <v>0</v>
      </c>
      <c r="Y698" s="284">
        <f t="shared" si="684"/>
        <v>50985000</v>
      </c>
      <c r="Z698" s="284">
        <f t="shared" si="685"/>
        <v>118515000</v>
      </c>
      <c r="AA698" s="17" t="s">
        <v>29</v>
      </c>
      <c r="AB698" s="17" t="s">
        <v>708</v>
      </c>
      <c r="AC698" s="88" t="s">
        <v>158</v>
      </c>
      <c r="AD698" s="22" t="s">
        <v>31</v>
      </c>
      <c r="AE698" s="23"/>
      <c r="AF698" s="24"/>
      <c r="AG698" s="23" t="s">
        <v>45</v>
      </c>
    </row>
    <row r="699" spans="1:33" ht="15" customHeight="1">
      <c r="A699" s="17">
        <v>33</v>
      </c>
      <c r="B699" s="106">
        <v>0</v>
      </c>
      <c r="C699" s="17" t="s">
        <v>23</v>
      </c>
      <c r="D699" s="18" t="s">
        <v>62</v>
      </c>
      <c r="E699" s="17" t="s">
        <v>523</v>
      </c>
      <c r="F699" s="17" t="s">
        <v>577</v>
      </c>
      <c r="G699" s="18" t="s">
        <v>596</v>
      </c>
      <c r="H699" s="18" t="s">
        <v>27</v>
      </c>
      <c r="I699" s="18">
        <v>30341323</v>
      </c>
      <c r="J699" s="124" t="str">
        <f t="shared" si="682"/>
        <v>30341323-EJECUCION</v>
      </c>
      <c r="K699" s="18" t="s">
        <v>599</v>
      </c>
      <c r="L699" s="107">
        <v>190000000</v>
      </c>
      <c r="M699" s="19">
        <v>190000000</v>
      </c>
      <c r="N699" s="107">
        <v>46050000</v>
      </c>
      <c r="O699" s="19">
        <v>43500000</v>
      </c>
      <c r="P699" s="19">
        <v>50470000</v>
      </c>
      <c r="Q699" s="19">
        <v>96030000</v>
      </c>
      <c r="R699" s="108">
        <v>50470000</v>
      </c>
      <c r="S699" s="20">
        <v>93480000</v>
      </c>
      <c r="T699" s="21">
        <v>0</v>
      </c>
      <c r="U699" s="284">
        <v>0</v>
      </c>
      <c r="V699" s="284">
        <v>0</v>
      </c>
      <c r="W699" s="284">
        <v>0</v>
      </c>
      <c r="X699" s="284">
        <f t="shared" si="683"/>
        <v>0</v>
      </c>
      <c r="Y699" s="284">
        <f t="shared" si="684"/>
        <v>50470000</v>
      </c>
      <c r="Z699" s="284">
        <f t="shared" si="685"/>
        <v>96030000</v>
      </c>
      <c r="AA699" s="17" t="s">
        <v>29</v>
      </c>
      <c r="AB699" s="17" t="s">
        <v>708</v>
      </c>
      <c r="AC699" s="88" t="s">
        <v>158</v>
      </c>
      <c r="AD699" s="22" t="s">
        <v>31</v>
      </c>
      <c r="AE699" s="23"/>
      <c r="AF699" s="24"/>
      <c r="AG699" s="23" t="s">
        <v>45</v>
      </c>
    </row>
    <row r="700" spans="1:33" ht="15" customHeight="1">
      <c r="A700" s="17">
        <v>33</v>
      </c>
      <c r="B700" s="106">
        <v>0</v>
      </c>
      <c r="C700" s="17" t="s">
        <v>49</v>
      </c>
      <c r="D700" s="18" t="s">
        <v>62</v>
      </c>
      <c r="E700" s="17" t="s">
        <v>523</v>
      </c>
      <c r="F700" s="17" t="s">
        <v>577</v>
      </c>
      <c r="G700" s="18" t="s">
        <v>596</v>
      </c>
      <c r="H700" s="18" t="s">
        <v>27</v>
      </c>
      <c r="I700" s="18">
        <v>30341325</v>
      </c>
      <c r="J700" s="124" t="str">
        <f t="shared" si="682"/>
        <v>30341325-EJECUCION</v>
      </c>
      <c r="K700" s="18" t="s">
        <v>600</v>
      </c>
      <c r="L700" s="107">
        <v>355000000</v>
      </c>
      <c r="M700" s="19">
        <v>355000000</v>
      </c>
      <c r="N700" s="107">
        <v>2550000</v>
      </c>
      <c r="O700" s="19">
        <v>0</v>
      </c>
      <c r="P700" s="19">
        <v>90125000</v>
      </c>
      <c r="Q700" s="19">
        <v>264875000</v>
      </c>
      <c r="R700" s="108">
        <v>90125000</v>
      </c>
      <c r="S700" s="20">
        <v>262325000</v>
      </c>
      <c r="T700" s="21">
        <v>0</v>
      </c>
      <c r="U700" s="284">
        <v>2504828</v>
      </c>
      <c r="V700" s="284">
        <v>0</v>
      </c>
      <c r="W700" s="284">
        <v>0</v>
      </c>
      <c r="X700" s="284">
        <f t="shared" si="683"/>
        <v>2504828</v>
      </c>
      <c r="Y700" s="284">
        <f t="shared" si="684"/>
        <v>87620172</v>
      </c>
      <c r="Z700" s="284">
        <f t="shared" si="685"/>
        <v>264875000</v>
      </c>
      <c r="AA700" s="17" t="s">
        <v>29</v>
      </c>
      <c r="AB700" s="17" t="s">
        <v>708</v>
      </c>
      <c r="AC700" s="88" t="s">
        <v>158</v>
      </c>
      <c r="AD700" s="22" t="s">
        <v>31</v>
      </c>
      <c r="AE700" s="23"/>
      <c r="AF700" s="24"/>
      <c r="AG700" s="23" t="s">
        <v>45</v>
      </c>
    </row>
    <row r="701" spans="1:33" ht="15" customHeight="1">
      <c r="A701" s="17">
        <v>33</v>
      </c>
      <c r="B701" s="106">
        <v>0</v>
      </c>
      <c r="C701" s="17" t="s">
        <v>23</v>
      </c>
      <c r="D701" s="18" t="s">
        <v>591</v>
      </c>
      <c r="E701" s="17" t="s">
        <v>523</v>
      </c>
      <c r="F701" s="17" t="s">
        <v>577</v>
      </c>
      <c r="G701" s="18" t="s">
        <v>596</v>
      </c>
      <c r="H701" s="18" t="s">
        <v>27</v>
      </c>
      <c r="I701" s="18">
        <v>30341329</v>
      </c>
      <c r="J701" s="124" t="str">
        <f t="shared" si="682"/>
        <v>30341329-EJECUCION</v>
      </c>
      <c r="K701" s="18" t="s">
        <v>601</v>
      </c>
      <c r="L701" s="107">
        <v>309000000</v>
      </c>
      <c r="M701" s="19">
        <v>309000000</v>
      </c>
      <c r="N701" s="107">
        <v>70796750</v>
      </c>
      <c r="O701" s="19">
        <v>42681639</v>
      </c>
      <c r="P701" s="19">
        <v>93398000</v>
      </c>
      <c r="Q701" s="19">
        <v>172920361</v>
      </c>
      <c r="R701" s="108">
        <v>93398000</v>
      </c>
      <c r="S701" s="20">
        <v>144805250</v>
      </c>
      <c r="T701" s="21">
        <v>0</v>
      </c>
      <c r="U701" s="284">
        <v>0</v>
      </c>
      <c r="V701" s="284">
        <v>0</v>
      </c>
      <c r="W701" s="284">
        <v>0</v>
      </c>
      <c r="X701" s="284">
        <f t="shared" si="683"/>
        <v>0</v>
      </c>
      <c r="Y701" s="284">
        <f t="shared" si="684"/>
        <v>93398000</v>
      </c>
      <c r="Z701" s="284">
        <f t="shared" si="685"/>
        <v>172920361</v>
      </c>
      <c r="AA701" s="17" t="s">
        <v>29</v>
      </c>
      <c r="AB701" s="17" t="s">
        <v>708</v>
      </c>
      <c r="AC701" s="88" t="s">
        <v>158</v>
      </c>
      <c r="AD701" s="22" t="s">
        <v>31</v>
      </c>
      <c r="AE701" s="23"/>
      <c r="AF701" s="24"/>
      <c r="AG701" s="23" t="s">
        <v>45</v>
      </c>
    </row>
    <row r="702" spans="1:33" ht="15" customHeight="1">
      <c r="A702" s="17">
        <v>33</v>
      </c>
      <c r="B702" s="106">
        <v>0</v>
      </c>
      <c r="C702" s="17" t="s">
        <v>23</v>
      </c>
      <c r="D702" s="18" t="s">
        <v>319</v>
      </c>
      <c r="E702" s="17" t="s">
        <v>523</v>
      </c>
      <c r="F702" s="17" t="s">
        <v>577</v>
      </c>
      <c r="G702" s="18" t="s">
        <v>602</v>
      </c>
      <c r="H702" s="18" t="s">
        <v>27</v>
      </c>
      <c r="I702" s="18">
        <v>30341732</v>
      </c>
      <c r="J702" s="124" t="str">
        <f t="shared" si="682"/>
        <v>30341732-EJECUCION</v>
      </c>
      <c r="K702" s="18" t="s">
        <v>603</v>
      </c>
      <c r="L702" s="107">
        <v>378000000</v>
      </c>
      <c r="M702" s="19">
        <v>378000000</v>
      </c>
      <c r="N702" s="107">
        <v>191500000</v>
      </c>
      <c r="O702" s="19">
        <v>191500000</v>
      </c>
      <c r="P702" s="19">
        <v>96048000</v>
      </c>
      <c r="Q702" s="19">
        <v>90452000</v>
      </c>
      <c r="R702" s="108">
        <v>96048000</v>
      </c>
      <c r="S702" s="20">
        <v>90452000</v>
      </c>
      <c r="T702" s="21">
        <v>0</v>
      </c>
      <c r="U702" s="284">
        <v>0</v>
      </c>
      <c r="V702" s="284">
        <v>0</v>
      </c>
      <c r="W702" s="284">
        <v>0</v>
      </c>
      <c r="X702" s="284">
        <f t="shared" si="683"/>
        <v>0</v>
      </c>
      <c r="Y702" s="284">
        <f t="shared" si="684"/>
        <v>96048000</v>
      </c>
      <c r="Z702" s="284">
        <f t="shared" si="685"/>
        <v>90452000</v>
      </c>
      <c r="AA702" s="17" t="s">
        <v>29</v>
      </c>
      <c r="AB702" s="17" t="s">
        <v>708</v>
      </c>
      <c r="AC702" s="88" t="s">
        <v>158</v>
      </c>
      <c r="AD702" s="22" t="s">
        <v>31</v>
      </c>
      <c r="AE702" s="23"/>
      <c r="AF702" s="24"/>
      <c r="AG702" s="23" t="s">
        <v>45</v>
      </c>
    </row>
    <row r="703" spans="1:33" ht="15" customHeight="1">
      <c r="A703" s="17">
        <v>33</v>
      </c>
      <c r="B703" s="106">
        <v>0</v>
      </c>
      <c r="C703" s="17" t="s">
        <v>23</v>
      </c>
      <c r="D703" s="18" t="s">
        <v>591</v>
      </c>
      <c r="E703" s="17" t="s">
        <v>523</v>
      </c>
      <c r="F703" s="17" t="s">
        <v>577</v>
      </c>
      <c r="G703" s="18" t="s">
        <v>602</v>
      </c>
      <c r="H703" s="18" t="s">
        <v>27</v>
      </c>
      <c r="I703" s="18">
        <v>30342022</v>
      </c>
      <c r="J703" s="124" t="str">
        <f t="shared" si="682"/>
        <v>30342022-EJECUCION</v>
      </c>
      <c r="K703" s="18" t="s">
        <v>604</v>
      </c>
      <c r="L703" s="107">
        <v>198000000</v>
      </c>
      <c r="M703" s="19">
        <v>198000000</v>
      </c>
      <c r="N703" s="107">
        <v>100250000</v>
      </c>
      <c r="O703" s="19">
        <v>97750000</v>
      </c>
      <c r="P703" s="19">
        <v>48875000</v>
      </c>
      <c r="Q703" s="19">
        <v>51375000</v>
      </c>
      <c r="R703" s="108">
        <v>48875000</v>
      </c>
      <c r="S703" s="20">
        <v>48875000</v>
      </c>
      <c r="T703" s="21">
        <v>0</v>
      </c>
      <c r="U703" s="284">
        <v>0</v>
      </c>
      <c r="V703" s="284">
        <v>0</v>
      </c>
      <c r="W703" s="284">
        <v>0</v>
      </c>
      <c r="X703" s="284">
        <f t="shared" si="683"/>
        <v>0</v>
      </c>
      <c r="Y703" s="284">
        <f t="shared" si="684"/>
        <v>48875000</v>
      </c>
      <c r="Z703" s="284">
        <f t="shared" si="685"/>
        <v>51375000</v>
      </c>
      <c r="AA703" s="17" t="s">
        <v>29</v>
      </c>
      <c r="AB703" s="17" t="s">
        <v>708</v>
      </c>
      <c r="AC703" s="88" t="s">
        <v>158</v>
      </c>
      <c r="AD703" s="22" t="s">
        <v>31</v>
      </c>
      <c r="AE703" s="23"/>
      <c r="AF703" s="24"/>
      <c r="AG703" s="23" t="s">
        <v>45</v>
      </c>
    </row>
    <row r="704" spans="1:33" ht="15" customHeight="1">
      <c r="A704" s="17">
        <v>33</v>
      </c>
      <c r="B704" s="106">
        <v>0</v>
      </c>
      <c r="C704" s="17" t="s">
        <v>23</v>
      </c>
      <c r="D704" s="18" t="s">
        <v>62</v>
      </c>
      <c r="E704" s="17" t="s">
        <v>523</v>
      </c>
      <c r="F704" s="17" t="s">
        <v>577</v>
      </c>
      <c r="G704" s="18" t="s">
        <v>602</v>
      </c>
      <c r="H704" s="18" t="s">
        <v>27</v>
      </c>
      <c r="I704" s="18">
        <v>30342073</v>
      </c>
      <c r="J704" s="124" t="str">
        <f t="shared" si="682"/>
        <v>30342073-EJECUCION</v>
      </c>
      <c r="K704" s="18" t="s">
        <v>605</v>
      </c>
      <c r="L704" s="107">
        <v>960000000</v>
      </c>
      <c r="M704" s="19">
        <v>960000000</v>
      </c>
      <c r="N704" s="107">
        <v>243750000</v>
      </c>
      <c r="O704" s="19">
        <v>238750000</v>
      </c>
      <c r="P704" s="19">
        <v>238750000</v>
      </c>
      <c r="Q704" s="19">
        <v>482500000</v>
      </c>
      <c r="R704" s="108">
        <v>238750000</v>
      </c>
      <c r="S704" s="20">
        <v>477500000</v>
      </c>
      <c r="T704" s="21">
        <v>0</v>
      </c>
      <c r="U704" s="284">
        <v>0</v>
      </c>
      <c r="V704" s="284">
        <v>0</v>
      </c>
      <c r="W704" s="284">
        <v>0</v>
      </c>
      <c r="X704" s="284">
        <f t="shared" si="683"/>
        <v>0</v>
      </c>
      <c r="Y704" s="284">
        <f t="shared" si="684"/>
        <v>238750000</v>
      </c>
      <c r="Z704" s="284">
        <f t="shared" si="685"/>
        <v>482500000</v>
      </c>
      <c r="AA704" s="17" t="s">
        <v>29</v>
      </c>
      <c r="AB704" s="17" t="s">
        <v>708</v>
      </c>
      <c r="AC704" s="88" t="s">
        <v>158</v>
      </c>
      <c r="AD704" s="22" t="s">
        <v>31</v>
      </c>
      <c r="AE704" s="23"/>
      <c r="AF704" s="24"/>
      <c r="AG704" s="23" t="s">
        <v>45</v>
      </c>
    </row>
    <row r="705" spans="1:43" ht="15" customHeight="1">
      <c r="A705" s="17">
        <v>33</v>
      </c>
      <c r="B705" s="106">
        <v>0</v>
      </c>
      <c r="C705" s="17" t="s">
        <v>23</v>
      </c>
      <c r="D705" s="18" t="s">
        <v>62</v>
      </c>
      <c r="E705" s="17" t="s">
        <v>523</v>
      </c>
      <c r="F705" s="17" t="s">
        <v>577</v>
      </c>
      <c r="G705" s="18" t="s">
        <v>161</v>
      </c>
      <c r="H705" s="18" t="s">
        <v>27</v>
      </c>
      <c r="I705" s="18">
        <v>30345125</v>
      </c>
      <c r="J705" s="124" t="str">
        <f t="shared" si="682"/>
        <v>30345125-EJECUCION</v>
      </c>
      <c r="K705" s="128" t="s">
        <v>606</v>
      </c>
      <c r="L705" s="107">
        <v>1060000000</v>
      </c>
      <c r="M705" s="138">
        <v>1060000000</v>
      </c>
      <c r="N705" s="107">
        <v>530000000</v>
      </c>
      <c r="O705" s="138">
        <v>265000000</v>
      </c>
      <c r="P705" s="138">
        <v>265000000</v>
      </c>
      <c r="Q705" s="19">
        <v>530000000</v>
      </c>
      <c r="R705" s="108">
        <v>265000000</v>
      </c>
      <c r="S705" s="20">
        <v>265000000</v>
      </c>
      <c r="T705" s="21">
        <v>0</v>
      </c>
      <c r="U705" s="284">
        <v>0</v>
      </c>
      <c r="V705" s="284">
        <v>249600241</v>
      </c>
      <c r="W705" s="284">
        <v>0</v>
      </c>
      <c r="X705" s="284">
        <f t="shared" si="683"/>
        <v>249600241</v>
      </c>
      <c r="Y705" s="284">
        <f t="shared" si="684"/>
        <v>15399759</v>
      </c>
      <c r="Z705" s="284">
        <f t="shared" si="685"/>
        <v>530000000</v>
      </c>
      <c r="AA705" s="17" t="s">
        <v>29</v>
      </c>
      <c r="AB705" s="17" t="s">
        <v>708</v>
      </c>
      <c r="AC705" s="88" t="s">
        <v>158</v>
      </c>
      <c r="AD705" s="22" t="s">
        <v>31</v>
      </c>
      <c r="AE705" s="23"/>
      <c r="AF705" s="24"/>
      <c r="AG705" s="23" t="s">
        <v>45</v>
      </c>
    </row>
    <row r="706" spans="1:43">
      <c r="A706" s="93"/>
      <c r="C706" s="93"/>
      <c r="D706" s="94"/>
      <c r="E706" s="93"/>
      <c r="F706" s="93"/>
      <c r="G706" s="95"/>
      <c r="H706" s="93"/>
      <c r="I706" s="95"/>
      <c r="K706" s="122" t="s">
        <v>47</v>
      </c>
      <c r="L706" s="25">
        <f>SUBTOTAL(9,L686:L705)</f>
        <v>40818034859</v>
      </c>
      <c r="M706" s="123">
        <f>SUBTOTAL(9,M686:M705)</f>
        <v>46065990930</v>
      </c>
      <c r="N706" s="25">
        <v>14758448683</v>
      </c>
      <c r="O706" s="123">
        <f t="shared" ref="O706:P706" si="686">SUBTOTAL(9,O686:O705)</f>
        <v>17616955773</v>
      </c>
      <c r="P706" s="123">
        <f t="shared" si="686"/>
        <v>14116199953</v>
      </c>
      <c r="Q706" s="121">
        <v>14403309120</v>
      </c>
      <c r="R706" s="25">
        <v>14217722457</v>
      </c>
      <c r="S706" s="25">
        <v>13269144719</v>
      </c>
      <c r="T706" s="25">
        <v>0</v>
      </c>
      <c r="U706" s="123">
        <f t="shared" ref="U706:W706" si="687">SUBTOTAL(9,U686:U705)</f>
        <v>328635454</v>
      </c>
      <c r="V706" s="123">
        <f t="shared" si="687"/>
        <v>971803888</v>
      </c>
      <c r="W706" s="123">
        <f t="shared" si="687"/>
        <v>1940467290</v>
      </c>
      <c r="X706" s="123">
        <f t="shared" ref="X706:Z706" si="688">SUBTOTAL(9,X686:X705)</f>
        <v>3240906632</v>
      </c>
      <c r="Y706" s="123">
        <f t="shared" si="688"/>
        <v>10875293321</v>
      </c>
      <c r="Z706" s="123">
        <f t="shared" si="688"/>
        <v>14332835204</v>
      </c>
      <c r="AA706" s="99"/>
      <c r="AB706" s="99"/>
      <c r="AC706" s="273"/>
      <c r="AE706" s="23"/>
      <c r="AF706" s="24"/>
      <c r="AG706" s="23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</row>
    <row r="707" spans="1:43" ht="12" customHeight="1">
      <c r="A707" s="93"/>
      <c r="C707" s="93"/>
      <c r="D707" s="94"/>
      <c r="E707" s="93"/>
      <c r="F707" s="93"/>
      <c r="G707" s="95"/>
      <c r="H707" s="93"/>
      <c r="I707" s="95"/>
      <c r="K707" s="278"/>
      <c r="M707" s="93"/>
      <c r="O707" s="93"/>
      <c r="P707" s="93"/>
      <c r="U707" s="134"/>
      <c r="V707" s="134"/>
      <c r="W707" s="134"/>
      <c r="X707" s="134"/>
      <c r="Y707" s="134"/>
      <c r="Z707" s="93"/>
      <c r="AA707" s="93"/>
      <c r="AB707" s="93"/>
      <c r="AC707" s="272"/>
      <c r="AE707" s="23"/>
      <c r="AF707" s="24"/>
      <c r="AG707" s="23"/>
    </row>
    <row r="708" spans="1:43">
      <c r="A708" s="93"/>
      <c r="C708" s="93"/>
      <c r="D708" s="94"/>
      <c r="E708" s="93"/>
      <c r="F708" s="93"/>
      <c r="G708" s="95"/>
      <c r="H708" s="93"/>
      <c r="I708" s="95"/>
      <c r="K708" s="16" t="s">
        <v>48</v>
      </c>
      <c r="M708" s="93"/>
      <c r="O708" s="93"/>
      <c r="P708" s="93"/>
      <c r="U708" s="134"/>
      <c r="V708" s="134"/>
      <c r="W708" s="134"/>
      <c r="X708" s="134"/>
      <c r="Y708" s="134"/>
      <c r="Z708" s="93"/>
      <c r="AA708" s="93"/>
      <c r="AB708" s="93"/>
      <c r="AC708" s="272"/>
      <c r="AE708" s="23"/>
      <c r="AF708" s="24"/>
      <c r="AG708" s="23"/>
    </row>
    <row r="709" spans="1:43" ht="15" customHeight="1">
      <c r="A709" s="17">
        <v>24</v>
      </c>
      <c r="B709" s="106">
        <v>0</v>
      </c>
      <c r="C709" s="17" t="s">
        <v>23</v>
      </c>
      <c r="D709" s="18" t="s">
        <v>81</v>
      </c>
      <c r="E709" s="17" t="s">
        <v>523</v>
      </c>
      <c r="F709" s="17" t="s">
        <v>577</v>
      </c>
      <c r="G709" s="18" t="s">
        <v>161</v>
      </c>
      <c r="H709" s="18" t="s">
        <v>27</v>
      </c>
      <c r="I709" s="18">
        <v>30322174</v>
      </c>
      <c r="J709" s="124" t="str">
        <f t="shared" ref="J709:J710" si="689">CONCATENATE(I709,"-",H709)</f>
        <v>30322174-EJECUCION</v>
      </c>
      <c r="K709" s="18" t="s">
        <v>607</v>
      </c>
      <c r="L709" s="107">
        <v>180000000</v>
      </c>
      <c r="M709" s="19">
        <v>608375857.02083933</v>
      </c>
      <c r="N709" s="107">
        <v>0</v>
      </c>
      <c r="O709" s="19">
        <v>359788359</v>
      </c>
      <c r="P709" s="19">
        <v>248587498.02083933</v>
      </c>
      <c r="Q709" s="19">
        <v>0</v>
      </c>
      <c r="R709" s="108">
        <v>180000000</v>
      </c>
      <c r="S709" s="20">
        <v>0</v>
      </c>
      <c r="T709" s="21">
        <v>0</v>
      </c>
      <c r="U709" s="284">
        <v>0</v>
      </c>
      <c r="V709" s="284">
        <v>27645263</v>
      </c>
      <c r="W709" s="284">
        <v>13244780</v>
      </c>
      <c r="X709" s="284">
        <f t="shared" ref="X709:X719" si="690">U709+V709+W709</f>
        <v>40890043</v>
      </c>
      <c r="Y709" s="284">
        <f t="shared" ref="Y709:Y719" si="691">P709-X709</f>
        <v>207697455.02083933</v>
      </c>
      <c r="Z709" s="284">
        <f t="shared" ref="Z709:Z719" si="692">M709-(O709+P709)</f>
        <v>0</v>
      </c>
      <c r="AA709" s="17" t="s">
        <v>29</v>
      </c>
      <c r="AB709" s="17" t="s">
        <v>702</v>
      </c>
      <c r="AC709" s="88" t="s">
        <v>360</v>
      </c>
      <c r="AD709" s="22"/>
      <c r="AE709" s="23"/>
      <c r="AF709" s="24"/>
      <c r="AG709" s="23" t="s">
        <v>45</v>
      </c>
    </row>
    <row r="710" spans="1:43" ht="15" customHeight="1">
      <c r="A710" s="17">
        <v>29</v>
      </c>
      <c r="B710" s="106">
        <v>0</v>
      </c>
      <c r="C710" s="17" t="s">
        <v>49</v>
      </c>
      <c r="D710" s="18" t="s">
        <v>38</v>
      </c>
      <c r="E710" s="17" t="s">
        <v>523</v>
      </c>
      <c r="F710" s="17" t="s">
        <v>577</v>
      </c>
      <c r="G710" s="18" t="s">
        <v>176</v>
      </c>
      <c r="H710" s="18" t="s">
        <v>27</v>
      </c>
      <c r="I710" s="18">
        <v>30323022</v>
      </c>
      <c r="J710" s="124" t="str">
        <f t="shared" si="689"/>
        <v>30323022-EJECUCION</v>
      </c>
      <c r="K710" s="18" t="s">
        <v>608</v>
      </c>
      <c r="L710" s="107">
        <v>2290000000</v>
      </c>
      <c r="M710" s="19">
        <v>2290000000</v>
      </c>
      <c r="N710" s="107">
        <v>0</v>
      </c>
      <c r="O710" s="19">
        <v>0</v>
      </c>
      <c r="P710" s="19">
        <v>1500000000</v>
      </c>
      <c r="Q710" s="19">
        <v>790000000</v>
      </c>
      <c r="R710" s="108">
        <v>1500000000</v>
      </c>
      <c r="S710" s="20">
        <v>790000000</v>
      </c>
      <c r="T710" s="21">
        <v>0</v>
      </c>
      <c r="U710" s="284">
        <v>0</v>
      </c>
      <c r="V710" s="284">
        <v>1497270541</v>
      </c>
      <c r="W710" s="284">
        <v>0</v>
      </c>
      <c r="X710" s="284">
        <f t="shared" si="690"/>
        <v>1497270541</v>
      </c>
      <c r="Y710" s="284">
        <f t="shared" si="691"/>
        <v>2729459</v>
      </c>
      <c r="Z710" s="284">
        <f t="shared" si="692"/>
        <v>790000000</v>
      </c>
      <c r="AA710" s="17" t="s">
        <v>29</v>
      </c>
      <c r="AB710" s="17" t="s">
        <v>708</v>
      </c>
      <c r="AC710" s="88" t="s">
        <v>40</v>
      </c>
      <c r="AD710" s="22" t="s">
        <v>31</v>
      </c>
      <c r="AE710" s="23"/>
      <c r="AF710" s="24">
        <v>2015</v>
      </c>
      <c r="AG710" s="23" t="s">
        <v>45</v>
      </c>
    </row>
    <row r="711" spans="1:43" ht="15" customHeight="1">
      <c r="A711" s="17">
        <v>24</v>
      </c>
      <c r="B711" s="106">
        <v>0</v>
      </c>
      <c r="C711" s="17" t="s">
        <v>49</v>
      </c>
      <c r="D711" s="18" t="s">
        <v>81</v>
      </c>
      <c r="E711" s="17" t="s">
        <v>523</v>
      </c>
      <c r="F711" s="17" t="s">
        <v>577</v>
      </c>
      <c r="G711" s="18" t="s">
        <v>161</v>
      </c>
      <c r="H711" s="18" t="s">
        <v>27</v>
      </c>
      <c r="I711" s="18" t="s">
        <v>177</v>
      </c>
      <c r="J711" s="124" t="str">
        <f t="shared" ref="J711:J719" si="693">CONCATENATE(I711,"-",H711)</f>
        <v>S/C-EJECUCION</v>
      </c>
      <c r="K711" s="18" t="s">
        <v>609</v>
      </c>
      <c r="L711" s="107">
        <v>145000000</v>
      </c>
      <c r="M711" s="19">
        <v>145000000</v>
      </c>
      <c r="N711" s="107">
        <v>0</v>
      </c>
      <c r="O711" s="19">
        <v>0</v>
      </c>
      <c r="P711" s="19">
        <v>145000000</v>
      </c>
      <c r="Q711" s="19">
        <v>0</v>
      </c>
      <c r="R711" s="108">
        <v>145000000</v>
      </c>
      <c r="S711" s="20">
        <v>0</v>
      </c>
      <c r="T711" s="21">
        <v>0</v>
      </c>
      <c r="U711" s="284">
        <v>0</v>
      </c>
      <c r="V711" s="284">
        <v>0</v>
      </c>
      <c r="W711" s="284">
        <v>0</v>
      </c>
      <c r="X711" s="284">
        <f t="shared" si="690"/>
        <v>0</v>
      </c>
      <c r="Y711" s="284">
        <f t="shared" si="691"/>
        <v>145000000</v>
      </c>
      <c r="Z711" s="284">
        <f t="shared" si="692"/>
        <v>0</v>
      </c>
      <c r="AA711" s="17" t="s">
        <v>135</v>
      </c>
      <c r="AB711" s="17" t="s">
        <v>702</v>
      </c>
      <c r="AC711" s="88" t="s">
        <v>360</v>
      </c>
      <c r="AD711" s="22"/>
      <c r="AE711" s="23"/>
      <c r="AF711" s="24"/>
      <c r="AG711" s="23"/>
    </row>
    <row r="712" spans="1:43" ht="15" customHeight="1">
      <c r="A712" s="17">
        <v>29</v>
      </c>
      <c r="B712" s="106">
        <v>0</v>
      </c>
      <c r="C712" s="17" t="s">
        <v>49</v>
      </c>
      <c r="D712" s="18" t="s">
        <v>33</v>
      </c>
      <c r="E712" s="17" t="s">
        <v>523</v>
      </c>
      <c r="F712" s="17" t="s">
        <v>577</v>
      </c>
      <c r="G712" s="18" t="s">
        <v>289</v>
      </c>
      <c r="H712" s="18" t="s">
        <v>27</v>
      </c>
      <c r="I712" s="18">
        <v>30428989</v>
      </c>
      <c r="J712" s="124" t="str">
        <f t="shared" si="693"/>
        <v>30428989-EJECUCION</v>
      </c>
      <c r="K712" s="18" t="s">
        <v>610</v>
      </c>
      <c r="L712" s="107">
        <v>506026000</v>
      </c>
      <c r="M712" s="19">
        <v>506026000</v>
      </c>
      <c r="N712" s="107">
        <v>0</v>
      </c>
      <c r="O712" s="19">
        <v>0</v>
      </c>
      <c r="P712" s="19">
        <v>506026000</v>
      </c>
      <c r="Q712" s="19">
        <v>0</v>
      </c>
      <c r="R712" s="111">
        <v>506026000</v>
      </c>
      <c r="S712" s="20">
        <v>0</v>
      </c>
      <c r="T712" s="21">
        <v>0</v>
      </c>
      <c r="U712" s="284">
        <v>0</v>
      </c>
      <c r="V712" s="284">
        <v>0</v>
      </c>
      <c r="W712" s="284">
        <v>0</v>
      </c>
      <c r="X712" s="284">
        <f t="shared" si="690"/>
        <v>0</v>
      </c>
      <c r="Y712" s="284">
        <f t="shared" si="691"/>
        <v>506026000</v>
      </c>
      <c r="Z712" s="284">
        <f t="shared" si="692"/>
        <v>0</v>
      </c>
      <c r="AA712" s="17" t="s">
        <v>51</v>
      </c>
      <c r="AB712" s="17" t="s">
        <v>702</v>
      </c>
      <c r="AC712" s="88" t="s">
        <v>30</v>
      </c>
      <c r="AD712" s="22" t="s">
        <v>45</v>
      </c>
      <c r="AE712" s="23"/>
      <c r="AF712" s="24"/>
      <c r="AG712" s="23"/>
    </row>
    <row r="713" spans="1:43" ht="15" customHeight="1">
      <c r="A713" s="17">
        <v>31</v>
      </c>
      <c r="B713" s="106">
        <v>0</v>
      </c>
      <c r="C713" s="17" t="s">
        <v>49</v>
      </c>
      <c r="D713" s="18" t="s">
        <v>90</v>
      </c>
      <c r="E713" s="17" t="s">
        <v>523</v>
      </c>
      <c r="F713" s="17" t="s">
        <v>577</v>
      </c>
      <c r="G713" s="18" t="s">
        <v>121</v>
      </c>
      <c r="H713" s="18" t="s">
        <v>27</v>
      </c>
      <c r="I713" s="18">
        <v>30342276</v>
      </c>
      <c r="J713" s="124" t="str">
        <f t="shared" si="693"/>
        <v>30342276-EJECUCION</v>
      </c>
      <c r="K713" s="18" t="s">
        <v>611</v>
      </c>
      <c r="L713" s="107">
        <v>551663000</v>
      </c>
      <c r="M713" s="19">
        <v>551663000</v>
      </c>
      <c r="N713" s="107">
        <v>0</v>
      </c>
      <c r="O713" s="19">
        <v>0</v>
      </c>
      <c r="P713" s="19">
        <v>551663000</v>
      </c>
      <c r="Q713" s="19">
        <v>0</v>
      </c>
      <c r="R713" s="108">
        <v>551663000</v>
      </c>
      <c r="S713" s="20">
        <v>0</v>
      </c>
      <c r="T713" s="21">
        <v>0</v>
      </c>
      <c r="U713" s="284">
        <v>0</v>
      </c>
      <c r="V713" s="284">
        <v>0</v>
      </c>
      <c r="W713" s="284">
        <v>0</v>
      </c>
      <c r="X713" s="284">
        <f t="shared" si="690"/>
        <v>0</v>
      </c>
      <c r="Y713" s="284">
        <f t="shared" si="691"/>
        <v>551663000</v>
      </c>
      <c r="Z713" s="284">
        <f t="shared" si="692"/>
        <v>0</v>
      </c>
      <c r="AA713" s="17" t="s">
        <v>51</v>
      </c>
      <c r="AB713" s="17" t="s">
        <v>702</v>
      </c>
      <c r="AC713" s="88" t="s">
        <v>40</v>
      </c>
      <c r="AD713" s="22" t="s">
        <v>31</v>
      </c>
      <c r="AE713" s="23"/>
      <c r="AF713" s="48" t="s">
        <v>612</v>
      </c>
      <c r="AG713" s="23" t="s">
        <v>45</v>
      </c>
    </row>
    <row r="714" spans="1:43" ht="15" customHeight="1">
      <c r="A714" s="17">
        <v>33</v>
      </c>
      <c r="B714" s="106">
        <v>0</v>
      </c>
      <c r="C714" s="17" t="s">
        <v>49</v>
      </c>
      <c r="D714" s="18" t="s">
        <v>90</v>
      </c>
      <c r="E714" s="17" t="s">
        <v>523</v>
      </c>
      <c r="F714" s="17" t="s">
        <v>577</v>
      </c>
      <c r="G714" s="18" t="s">
        <v>613</v>
      </c>
      <c r="H714" s="18" t="s">
        <v>27</v>
      </c>
      <c r="I714" s="18">
        <v>30426980</v>
      </c>
      <c r="J714" s="124" t="str">
        <f t="shared" si="693"/>
        <v>30426980-EJECUCION</v>
      </c>
      <c r="K714" s="18" t="s">
        <v>614</v>
      </c>
      <c r="L714" s="107">
        <v>500000000</v>
      </c>
      <c r="M714" s="19">
        <v>500000000</v>
      </c>
      <c r="N714" s="107">
        <v>0</v>
      </c>
      <c r="O714" s="19">
        <v>0</v>
      </c>
      <c r="P714" s="19">
        <v>100000000</v>
      </c>
      <c r="Q714" s="19">
        <v>400000000</v>
      </c>
      <c r="R714" s="108">
        <v>100000000</v>
      </c>
      <c r="S714" s="20">
        <v>400000000</v>
      </c>
      <c r="T714" s="21">
        <v>0</v>
      </c>
      <c r="U714" s="284">
        <v>0</v>
      </c>
      <c r="V714" s="284">
        <v>0</v>
      </c>
      <c r="W714" s="284">
        <v>0</v>
      </c>
      <c r="X714" s="284">
        <f t="shared" si="690"/>
        <v>0</v>
      </c>
      <c r="Y714" s="284">
        <f t="shared" si="691"/>
        <v>100000000</v>
      </c>
      <c r="Z714" s="284">
        <f t="shared" si="692"/>
        <v>400000000</v>
      </c>
      <c r="AA714" s="17" t="s">
        <v>135</v>
      </c>
      <c r="AB714" s="17" t="s">
        <v>702</v>
      </c>
      <c r="AC714" s="88" t="s">
        <v>30</v>
      </c>
      <c r="AD714" s="22" t="s">
        <v>45</v>
      </c>
      <c r="AE714" s="23"/>
      <c r="AF714" s="24"/>
      <c r="AG714" s="23"/>
    </row>
    <row r="715" spans="1:43" ht="15" customHeight="1">
      <c r="A715" s="17">
        <v>29</v>
      </c>
      <c r="B715" s="106">
        <v>0</v>
      </c>
      <c r="C715" s="17" t="s">
        <v>49</v>
      </c>
      <c r="D715" s="18" t="s">
        <v>90</v>
      </c>
      <c r="E715" s="17" t="s">
        <v>523</v>
      </c>
      <c r="F715" s="17" t="s">
        <v>577</v>
      </c>
      <c r="G715" s="18" t="s">
        <v>613</v>
      </c>
      <c r="H715" s="18" t="s">
        <v>27</v>
      </c>
      <c r="I715" s="18">
        <v>30398377</v>
      </c>
      <c r="J715" s="124" t="str">
        <f t="shared" si="693"/>
        <v>30398377-EJECUCION</v>
      </c>
      <c r="K715" s="18" t="s">
        <v>615</v>
      </c>
      <c r="L715" s="107">
        <v>33689000</v>
      </c>
      <c r="M715" s="19">
        <v>33689000</v>
      </c>
      <c r="N715" s="107">
        <v>0</v>
      </c>
      <c r="O715" s="19">
        <v>0</v>
      </c>
      <c r="P715" s="19">
        <v>33689000</v>
      </c>
      <c r="Q715" s="19">
        <v>0</v>
      </c>
      <c r="R715" s="108">
        <v>33689000</v>
      </c>
      <c r="S715" s="20">
        <v>0</v>
      </c>
      <c r="T715" s="21">
        <v>0</v>
      </c>
      <c r="U715" s="284">
        <v>0</v>
      </c>
      <c r="V715" s="284">
        <v>0</v>
      </c>
      <c r="W715" s="284">
        <v>0</v>
      </c>
      <c r="X715" s="284">
        <f t="shared" si="690"/>
        <v>0</v>
      </c>
      <c r="Y715" s="284">
        <f t="shared" si="691"/>
        <v>33689000</v>
      </c>
      <c r="Z715" s="284">
        <f t="shared" si="692"/>
        <v>0</v>
      </c>
      <c r="AA715" s="17" t="s">
        <v>51</v>
      </c>
      <c r="AB715" s="17" t="s">
        <v>702</v>
      </c>
      <c r="AC715" s="88" t="s">
        <v>40</v>
      </c>
      <c r="AD715" s="22" t="s">
        <v>45</v>
      </c>
      <c r="AE715" s="23"/>
      <c r="AF715" s="48" t="s">
        <v>616</v>
      </c>
      <c r="AG715" s="23"/>
    </row>
    <row r="716" spans="1:43" ht="15" customHeight="1">
      <c r="A716" s="17">
        <v>24</v>
      </c>
      <c r="B716" s="106">
        <v>0</v>
      </c>
      <c r="C716" s="17" t="s">
        <v>49</v>
      </c>
      <c r="D716" s="18" t="s">
        <v>24</v>
      </c>
      <c r="E716" s="17" t="s">
        <v>523</v>
      </c>
      <c r="F716" s="17" t="s">
        <v>577</v>
      </c>
      <c r="G716" s="18" t="s">
        <v>161</v>
      </c>
      <c r="H716" s="18" t="s">
        <v>27</v>
      </c>
      <c r="I716" s="18" t="s">
        <v>166</v>
      </c>
      <c r="J716" s="124" t="str">
        <f t="shared" si="693"/>
        <v>24.01.001-EJECUCION</v>
      </c>
      <c r="K716" s="18" t="s">
        <v>167</v>
      </c>
      <c r="L716" s="107">
        <v>210000000</v>
      </c>
      <c r="M716" s="19">
        <v>210000000</v>
      </c>
      <c r="N716" s="107">
        <v>0</v>
      </c>
      <c r="O716" s="19">
        <v>0</v>
      </c>
      <c r="P716" s="19">
        <v>210000000</v>
      </c>
      <c r="Q716" s="19">
        <v>0</v>
      </c>
      <c r="R716" s="108">
        <v>210000000</v>
      </c>
      <c r="S716" s="20">
        <v>0</v>
      </c>
      <c r="T716" s="21">
        <v>0</v>
      </c>
      <c r="U716" s="284">
        <v>0</v>
      </c>
      <c r="V716" s="284">
        <v>0</v>
      </c>
      <c r="W716" s="284">
        <v>0</v>
      </c>
      <c r="X716" s="284">
        <f t="shared" si="690"/>
        <v>0</v>
      </c>
      <c r="Y716" s="284">
        <f t="shared" si="691"/>
        <v>210000000</v>
      </c>
      <c r="Z716" s="284">
        <f t="shared" si="692"/>
        <v>0</v>
      </c>
      <c r="AA716" s="17" t="s">
        <v>51</v>
      </c>
      <c r="AB716" s="17" t="s">
        <v>702</v>
      </c>
      <c r="AC716" s="88" t="s">
        <v>158</v>
      </c>
      <c r="AD716" s="22" t="s">
        <v>31</v>
      </c>
      <c r="AE716" s="23"/>
      <c r="AF716" s="24"/>
      <c r="AG716" s="23"/>
    </row>
    <row r="717" spans="1:43" ht="15" customHeight="1">
      <c r="A717" s="17">
        <v>24</v>
      </c>
      <c r="B717" s="106">
        <v>0</v>
      </c>
      <c r="C717" s="17" t="s">
        <v>49</v>
      </c>
      <c r="D717" s="18" t="s">
        <v>706</v>
      </c>
      <c r="E717" s="17" t="s">
        <v>523</v>
      </c>
      <c r="F717" s="17" t="s">
        <v>577</v>
      </c>
      <c r="G717" s="18" t="s">
        <v>161</v>
      </c>
      <c r="H717" s="18" t="s">
        <v>27</v>
      </c>
      <c r="I717" s="18" t="s">
        <v>168</v>
      </c>
      <c r="J717" s="124" t="str">
        <f t="shared" si="693"/>
        <v>24.01.003-EJECUCION</v>
      </c>
      <c r="K717" s="18" t="s">
        <v>169</v>
      </c>
      <c r="L717" s="107">
        <v>210000000</v>
      </c>
      <c r="M717" s="19">
        <v>210000000</v>
      </c>
      <c r="N717" s="107">
        <v>0</v>
      </c>
      <c r="O717" s="19">
        <v>0</v>
      </c>
      <c r="P717" s="19">
        <v>210000000</v>
      </c>
      <c r="Q717" s="19">
        <v>0</v>
      </c>
      <c r="R717" s="108">
        <v>210000000</v>
      </c>
      <c r="S717" s="20">
        <v>0</v>
      </c>
      <c r="T717" s="21">
        <v>0</v>
      </c>
      <c r="U717" s="284">
        <v>0</v>
      </c>
      <c r="V717" s="284">
        <v>0</v>
      </c>
      <c r="W717" s="284">
        <v>0</v>
      </c>
      <c r="X717" s="284">
        <f t="shared" si="690"/>
        <v>0</v>
      </c>
      <c r="Y717" s="284">
        <f t="shared" si="691"/>
        <v>210000000</v>
      </c>
      <c r="Z717" s="284">
        <f t="shared" si="692"/>
        <v>0</v>
      </c>
      <c r="AA717" s="17" t="s">
        <v>51</v>
      </c>
      <c r="AB717" s="17" t="s">
        <v>702</v>
      </c>
      <c r="AC717" s="88" t="s">
        <v>158</v>
      </c>
      <c r="AD717" s="22" t="s">
        <v>31</v>
      </c>
      <c r="AE717" s="23"/>
      <c r="AF717" s="24"/>
      <c r="AG717" s="23"/>
    </row>
    <row r="718" spans="1:43" ht="15" customHeight="1">
      <c r="A718" s="17">
        <v>24</v>
      </c>
      <c r="B718" s="106">
        <v>0</v>
      </c>
      <c r="C718" s="17" t="s">
        <v>49</v>
      </c>
      <c r="D718" s="18" t="s">
        <v>90</v>
      </c>
      <c r="E718" s="17" t="s">
        <v>523</v>
      </c>
      <c r="F718" s="17" t="s">
        <v>577</v>
      </c>
      <c r="G718" s="18" t="s">
        <v>161</v>
      </c>
      <c r="H718" s="18" t="s">
        <v>27</v>
      </c>
      <c r="I718" s="18" t="s">
        <v>170</v>
      </c>
      <c r="J718" s="124" t="str">
        <f t="shared" si="693"/>
        <v>24.01.005-EJECUCION</v>
      </c>
      <c r="K718" s="18" t="s">
        <v>171</v>
      </c>
      <c r="L718" s="107">
        <v>210000000</v>
      </c>
      <c r="M718" s="19">
        <v>210000000</v>
      </c>
      <c r="N718" s="107">
        <v>0</v>
      </c>
      <c r="O718" s="19">
        <v>0</v>
      </c>
      <c r="P718" s="19">
        <v>210000000</v>
      </c>
      <c r="Q718" s="19">
        <v>0</v>
      </c>
      <c r="R718" s="108">
        <v>210000000</v>
      </c>
      <c r="S718" s="20">
        <v>0</v>
      </c>
      <c r="T718" s="21">
        <v>0</v>
      </c>
      <c r="U718" s="284">
        <v>0</v>
      </c>
      <c r="V718" s="284">
        <v>0</v>
      </c>
      <c r="W718" s="284">
        <v>0</v>
      </c>
      <c r="X718" s="284">
        <f t="shared" si="690"/>
        <v>0</v>
      </c>
      <c r="Y718" s="284">
        <f t="shared" si="691"/>
        <v>210000000</v>
      </c>
      <c r="Z718" s="284">
        <f t="shared" si="692"/>
        <v>0</v>
      </c>
      <c r="AA718" s="17" t="s">
        <v>51</v>
      </c>
      <c r="AB718" s="17" t="s">
        <v>702</v>
      </c>
      <c r="AC718" s="88" t="s">
        <v>158</v>
      </c>
      <c r="AD718" s="22" t="s">
        <v>31</v>
      </c>
      <c r="AE718" s="23"/>
      <c r="AF718" s="24"/>
      <c r="AG718" s="23"/>
    </row>
    <row r="719" spans="1:43" ht="15" customHeight="1">
      <c r="A719" s="17">
        <v>33</v>
      </c>
      <c r="B719" s="106">
        <v>0</v>
      </c>
      <c r="C719" s="17" t="s">
        <v>49</v>
      </c>
      <c r="D719" s="18" t="s">
        <v>90</v>
      </c>
      <c r="E719" s="17" t="s">
        <v>523</v>
      </c>
      <c r="F719" s="17" t="s">
        <v>577</v>
      </c>
      <c r="G719" s="18" t="s">
        <v>161</v>
      </c>
      <c r="H719" s="18" t="s">
        <v>27</v>
      </c>
      <c r="I719" s="312" t="s">
        <v>172</v>
      </c>
      <c r="J719" s="124" t="str">
        <f t="shared" si="693"/>
        <v>33.0125-EJECUCION</v>
      </c>
      <c r="K719" s="128" t="s">
        <v>173</v>
      </c>
      <c r="L719" s="107">
        <v>1100000000</v>
      </c>
      <c r="M719" s="138">
        <v>1100000000</v>
      </c>
      <c r="N719" s="107">
        <v>0</v>
      </c>
      <c r="O719" s="138">
        <v>0</v>
      </c>
      <c r="P719" s="138">
        <v>1100000000</v>
      </c>
      <c r="Q719" s="19">
        <v>0</v>
      </c>
      <c r="R719" s="108">
        <v>1100000000</v>
      </c>
      <c r="S719" s="20">
        <v>0</v>
      </c>
      <c r="T719" s="21">
        <v>0</v>
      </c>
      <c r="U719" s="284">
        <v>0</v>
      </c>
      <c r="V719" s="284">
        <v>86436842</v>
      </c>
      <c r="W719" s="284">
        <v>48620915</v>
      </c>
      <c r="X719" s="284">
        <f t="shared" si="690"/>
        <v>135057757</v>
      </c>
      <c r="Y719" s="284">
        <f t="shared" si="691"/>
        <v>964942243</v>
      </c>
      <c r="Z719" s="284">
        <f t="shared" si="692"/>
        <v>0</v>
      </c>
      <c r="AA719" s="17" t="s">
        <v>29</v>
      </c>
      <c r="AB719" s="17" t="s">
        <v>702</v>
      </c>
      <c r="AC719" s="88" t="s">
        <v>158</v>
      </c>
      <c r="AD719" s="22" t="s">
        <v>31</v>
      </c>
      <c r="AE719" s="23"/>
      <c r="AF719" s="24"/>
      <c r="AG719" s="23"/>
    </row>
    <row r="720" spans="1:43">
      <c r="A720" s="93"/>
      <c r="C720" s="93"/>
      <c r="D720" s="94"/>
      <c r="E720" s="93"/>
      <c r="F720" s="93"/>
      <c r="G720" s="95"/>
      <c r="H720" s="93"/>
      <c r="I720" s="95"/>
      <c r="K720" s="122" t="s">
        <v>52</v>
      </c>
      <c r="L720" s="25">
        <f>SUBTOTAL(9,L709:L719)</f>
        <v>5936378000</v>
      </c>
      <c r="M720" s="123">
        <f>SUBTOTAL(9,M709:M719)</f>
        <v>6364753857.0208397</v>
      </c>
      <c r="N720" s="25">
        <v>0</v>
      </c>
      <c r="O720" s="123">
        <f t="shared" ref="O720:P720" si="694">SUBTOTAL(9,O709:O719)</f>
        <v>359788359</v>
      </c>
      <c r="P720" s="123">
        <f t="shared" si="694"/>
        <v>4814965498.0208397</v>
      </c>
      <c r="Q720" s="121">
        <v>1190000000</v>
      </c>
      <c r="R720" s="25">
        <v>4746378000</v>
      </c>
      <c r="S720" s="25">
        <v>1190000000</v>
      </c>
      <c r="T720" s="25">
        <v>0</v>
      </c>
      <c r="U720" s="123">
        <f t="shared" ref="U720:W720" si="695">SUBTOTAL(9,U709:U719)</f>
        <v>0</v>
      </c>
      <c r="V720" s="123">
        <f t="shared" si="695"/>
        <v>1611352646</v>
      </c>
      <c r="W720" s="123">
        <f t="shared" si="695"/>
        <v>61865695</v>
      </c>
      <c r="X720" s="123">
        <f t="shared" ref="X720:Z720" si="696">SUBTOTAL(9,X709:X719)</f>
        <v>1673218341</v>
      </c>
      <c r="Y720" s="123">
        <f t="shared" si="696"/>
        <v>3141747157.0208392</v>
      </c>
      <c r="Z720" s="123">
        <f t="shared" si="696"/>
        <v>1190000000</v>
      </c>
      <c r="AA720" s="99"/>
      <c r="AB720" s="99"/>
      <c r="AC720" s="273"/>
      <c r="AE720" s="23"/>
      <c r="AF720" s="24"/>
      <c r="AG720" s="23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</row>
    <row r="721" spans="1:43" ht="12" customHeight="1">
      <c r="A721" s="93"/>
      <c r="C721" s="93"/>
      <c r="D721" s="94"/>
      <c r="E721" s="93"/>
      <c r="F721" s="93"/>
      <c r="G721" s="95"/>
      <c r="H721" s="93"/>
      <c r="I721" s="95"/>
      <c r="K721" s="278"/>
      <c r="M721" s="93"/>
      <c r="O721" s="93"/>
      <c r="P721" s="93"/>
      <c r="U721" s="134"/>
      <c r="V721" s="134"/>
      <c r="W721" s="134"/>
      <c r="X721" s="134"/>
      <c r="Y721" s="134"/>
      <c r="Z721" s="93"/>
      <c r="AA721" s="93"/>
      <c r="AB721" s="93"/>
      <c r="AC721" s="272"/>
      <c r="AE721" s="23"/>
      <c r="AF721" s="24"/>
      <c r="AG721" s="23"/>
    </row>
    <row r="722" spans="1:43">
      <c r="A722" s="93"/>
      <c r="C722" s="93"/>
      <c r="D722" s="94"/>
      <c r="E722" s="93"/>
      <c r="F722" s="93"/>
      <c r="G722" s="95"/>
      <c r="H722" s="93"/>
      <c r="I722" s="95"/>
      <c r="K722" s="16" t="s">
        <v>53</v>
      </c>
      <c r="M722" s="93"/>
      <c r="O722" s="93"/>
      <c r="P722" s="93"/>
      <c r="U722" s="134"/>
      <c r="V722" s="134"/>
      <c r="W722" s="134"/>
      <c r="X722" s="134"/>
      <c r="Y722" s="134"/>
      <c r="Z722" s="93"/>
      <c r="AA722" s="93"/>
      <c r="AB722" s="93"/>
      <c r="AC722" s="272"/>
      <c r="AE722" s="23"/>
      <c r="AF722" s="24"/>
      <c r="AG722" s="23"/>
    </row>
    <row r="723" spans="1:43" ht="15" customHeight="1">
      <c r="A723" s="17">
        <v>31</v>
      </c>
      <c r="B723" s="106">
        <v>0</v>
      </c>
      <c r="C723" s="17" t="s">
        <v>54</v>
      </c>
      <c r="D723" s="18" t="s">
        <v>33</v>
      </c>
      <c r="E723" s="17" t="s">
        <v>523</v>
      </c>
      <c r="F723" s="17" t="s">
        <v>577</v>
      </c>
      <c r="G723" s="18" t="s">
        <v>289</v>
      </c>
      <c r="H723" s="18" t="s">
        <v>35</v>
      </c>
      <c r="I723" s="18">
        <v>30135200</v>
      </c>
      <c r="J723" s="124" t="str">
        <f t="shared" ref="J723:J727" si="697">CONCATENATE(I723,"-",H723)</f>
        <v>30135200-DISEÑO</v>
      </c>
      <c r="K723" s="18" t="s">
        <v>617</v>
      </c>
      <c r="L723" s="107">
        <v>50167000</v>
      </c>
      <c r="M723" s="19">
        <v>50167000</v>
      </c>
      <c r="N723" s="107">
        <v>0</v>
      </c>
      <c r="O723" s="19">
        <v>0</v>
      </c>
      <c r="P723" s="19">
        <v>0</v>
      </c>
      <c r="Q723" s="19">
        <v>50167000</v>
      </c>
      <c r="R723" s="108">
        <v>0</v>
      </c>
      <c r="S723" s="20">
        <v>50167000</v>
      </c>
      <c r="T723" s="21">
        <v>0</v>
      </c>
      <c r="U723" s="284">
        <v>0</v>
      </c>
      <c r="V723" s="284">
        <v>0</v>
      </c>
      <c r="W723" s="284">
        <v>0</v>
      </c>
      <c r="X723" s="284">
        <f t="shared" ref="X723:X729" si="698">U723+V723+W723</f>
        <v>0</v>
      </c>
      <c r="Y723" s="284">
        <f t="shared" ref="Y723:Y729" si="699">P723-X723</f>
        <v>0</v>
      </c>
      <c r="Z723" s="284">
        <f t="shared" ref="Z723:Z729" si="700">M723-(O723+P723)</f>
        <v>50167000</v>
      </c>
      <c r="AA723" s="17" t="s">
        <v>51</v>
      </c>
      <c r="AB723" s="17" t="s">
        <v>702</v>
      </c>
      <c r="AC723" s="88" t="s">
        <v>57</v>
      </c>
      <c r="AD723" s="22" t="s">
        <v>31</v>
      </c>
      <c r="AE723" s="23"/>
      <c r="AF723" s="24"/>
      <c r="AG723" s="23"/>
    </row>
    <row r="724" spans="1:43" ht="15" customHeight="1">
      <c r="A724" s="17">
        <v>31</v>
      </c>
      <c r="B724" s="106">
        <v>0</v>
      </c>
      <c r="C724" s="17" t="s">
        <v>54</v>
      </c>
      <c r="D724" s="18" t="s">
        <v>33</v>
      </c>
      <c r="E724" s="17" t="s">
        <v>523</v>
      </c>
      <c r="F724" s="17" t="s">
        <v>577</v>
      </c>
      <c r="G724" s="18" t="s">
        <v>289</v>
      </c>
      <c r="H724" s="18" t="s">
        <v>35</v>
      </c>
      <c r="I724" s="18">
        <v>30351932</v>
      </c>
      <c r="J724" s="124" t="str">
        <f t="shared" si="697"/>
        <v>30351932-DISEÑO</v>
      </c>
      <c r="K724" s="18" t="s">
        <v>618</v>
      </c>
      <c r="L724" s="107">
        <v>47900000</v>
      </c>
      <c r="M724" s="19">
        <v>47900000</v>
      </c>
      <c r="N724" s="107">
        <v>0</v>
      </c>
      <c r="O724" s="19">
        <v>0</v>
      </c>
      <c r="P724" s="19">
        <v>47900000</v>
      </c>
      <c r="Q724" s="19">
        <v>0</v>
      </c>
      <c r="R724" s="108">
        <v>47900000</v>
      </c>
      <c r="S724" s="20">
        <v>0</v>
      </c>
      <c r="T724" s="21">
        <v>0</v>
      </c>
      <c r="U724" s="284">
        <v>0</v>
      </c>
      <c r="V724" s="284">
        <v>0</v>
      </c>
      <c r="W724" s="284">
        <v>0</v>
      </c>
      <c r="X724" s="284">
        <f t="shared" si="698"/>
        <v>0</v>
      </c>
      <c r="Y724" s="284">
        <f t="shared" si="699"/>
        <v>47900000</v>
      </c>
      <c r="Z724" s="284">
        <f t="shared" si="700"/>
        <v>0</v>
      </c>
      <c r="AA724" s="17" t="s">
        <v>135</v>
      </c>
      <c r="AB724" s="17" t="s">
        <v>702</v>
      </c>
      <c r="AC724" s="88" t="s">
        <v>30</v>
      </c>
      <c r="AD724" s="22" t="s">
        <v>31</v>
      </c>
      <c r="AE724" s="23" t="s">
        <v>30</v>
      </c>
      <c r="AF724" s="24" t="s">
        <v>199</v>
      </c>
      <c r="AG724" s="23"/>
    </row>
    <row r="725" spans="1:43" ht="15" customHeight="1">
      <c r="A725" s="17">
        <v>31</v>
      </c>
      <c r="B725" s="106">
        <v>0</v>
      </c>
      <c r="C725" s="17" t="s">
        <v>54</v>
      </c>
      <c r="D725" s="18" t="s">
        <v>90</v>
      </c>
      <c r="E725" s="17" t="s">
        <v>523</v>
      </c>
      <c r="F725" s="17" t="s">
        <v>577</v>
      </c>
      <c r="G725" s="18" t="s">
        <v>121</v>
      </c>
      <c r="H725" s="18" t="s">
        <v>35</v>
      </c>
      <c r="I725" s="18">
        <v>30136461</v>
      </c>
      <c r="J725" s="124" t="str">
        <f t="shared" si="697"/>
        <v>30136461-DISEÑO</v>
      </c>
      <c r="K725" s="18" t="s">
        <v>619</v>
      </c>
      <c r="L725" s="107">
        <v>168000000</v>
      </c>
      <c r="M725" s="19">
        <v>168000000</v>
      </c>
      <c r="N725" s="107">
        <v>0</v>
      </c>
      <c r="O725" s="19">
        <v>0</v>
      </c>
      <c r="P725" s="19">
        <v>100000000</v>
      </c>
      <c r="Q725" s="19">
        <v>68000000</v>
      </c>
      <c r="R725" s="108">
        <v>50000000</v>
      </c>
      <c r="S725" s="20">
        <v>118000000</v>
      </c>
      <c r="T725" s="21">
        <v>0</v>
      </c>
      <c r="U725" s="284">
        <v>0</v>
      </c>
      <c r="V725" s="284">
        <v>0</v>
      </c>
      <c r="W725" s="284">
        <v>0</v>
      </c>
      <c r="X725" s="284">
        <f t="shared" si="698"/>
        <v>0</v>
      </c>
      <c r="Y725" s="284">
        <f t="shared" si="699"/>
        <v>100000000</v>
      </c>
      <c r="Z725" s="284">
        <f t="shared" si="700"/>
        <v>68000000</v>
      </c>
      <c r="AA725" s="17" t="s">
        <v>51</v>
      </c>
      <c r="AB725" s="17" t="s">
        <v>702</v>
      </c>
      <c r="AC725" s="88" t="s">
        <v>60</v>
      </c>
      <c r="AD725" s="22" t="s">
        <v>31</v>
      </c>
      <c r="AE725" s="23" t="s">
        <v>60</v>
      </c>
      <c r="AF725" s="24" t="s">
        <v>620</v>
      </c>
      <c r="AG725" s="23"/>
    </row>
    <row r="726" spans="1:43" ht="15" customHeight="1">
      <c r="A726" s="17">
        <v>31</v>
      </c>
      <c r="B726" s="106">
        <v>0</v>
      </c>
      <c r="C726" s="17" t="s">
        <v>54</v>
      </c>
      <c r="D726" s="18" t="s">
        <v>38</v>
      </c>
      <c r="E726" s="17" t="s">
        <v>523</v>
      </c>
      <c r="F726" s="17" t="s">
        <v>577</v>
      </c>
      <c r="G726" s="18" t="s">
        <v>176</v>
      </c>
      <c r="H726" s="18" t="s">
        <v>503</v>
      </c>
      <c r="I726" s="18">
        <v>30186523</v>
      </c>
      <c r="J726" s="124" t="str">
        <f t="shared" si="697"/>
        <v>30186523-PREFACTIBILIDAD</v>
      </c>
      <c r="K726" s="18" t="s">
        <v>621</v>
      </c>
      <c r="L726" s="107">
        <v>465000000</v>
      </c>
      <c r="M726" s="19">
        <v>465000000</v>
      </c>
      <c r="N726" s="107">
        <v>0</v>
      </c>
      <c r="O726" s="19">
        <v>0</v>
      </c>
      <c r="P726" s="19">
        <v>101500000</v>
      </c>
      <c r="Q726" s="19">
        <v>363500000</v>
      </c>
      <c r="R726" s="108">
        <v>51500000</v>
      </c>
      <c r="S726" s="20">
        <v>413500000</v>
      </c>
      <c r="T726" s="21">
        <v>0</v>
      </c>
      <c r="U726" s="284">
        <v>0</v>
      </c>
      <c r="V726" s="284">
        <v>0</v>
      </c>
      <c r="W726" s="284">
        <v>0</v>
      </c>
      <c r="X726" s="284">
        <f t="shared" si="698"/>
        <v>0</v>
      </c>
      <c r="Y726" s="284">
        <f t="shared" si="699"/>
        <v>101500000</v>
      </c>
      <c r="Z726" s="284">
        <f t="shared" si="700"/>
        <v>363500000</v>
      </c>
      <c r="AA726" s="17" t="s">
        <v>135</v>
      </c>
      <c r="AB726" s="17" t="s">
        <v>702</v>
      </c>
      <c r="AC726" s="88" t="s">
        <v>57</v>
      </c>
      <c r="AD726" s="22"/>
      <c r="AE726" s="23"/>
      <c r="AF726" s="24"/>
      <c r="AG726" s="23"/>
    </row>
    <row r="727" spans="1:43" ht="15" customHeight="1">
      <c r="A727" s="17">
        <v>31</v>
      </c>
      <c r="B727" s="106">
        <v>0</v>
      </c>
      <c r="C727" s="17" t="s">
        <v>54</v>
      </c>
      <c r="D727" s="18" t="s">
        <v>33</v>
      </c>
      <c r="E727" s="17" t="s">
        <v>523</v>
      </c>
      <c r="F727" s="17" t="s">
        <v>577</v>
      </c>
      <c r="G727" s="18" t="s">
        <v>289</v>
      </c>
      <c r="H727" s="18" t="s">
        <v>35</v>
      </c>
      <c r="I727" s="18">
        <v>30311722</v>
      </c>
      <c r="J727" s="124" t="str">
        <f t="shared" si="697"/>
        <v>30311722-DISEÑO</v>
      </c>
      <c r="K727" s="18" t="s">
        <v>622</v>
      </c>
      <c r="L727" s="107">
        <v>18079000</v>
      </c>
      <c r="M727" s="19">
        <v>18079000</v>
      </c>
      <c r="N727" s="107">
        <v>0</v>
      </c>
      <c r="O727" s="19">
        <v>0</v>
      </c>
      <c r="P727" s="19">
        <v>18079000</v>
      </c>
      <c r="Q727" s="19">
        <v>0</v>
      </c>
      <c r="R727" s="108">
        <v>18079000</v>
      </c>
      <c r="S727" s="20">
        <v>0</v>
      </c>
      <c r="T727" s="21">
        <v>0</v>
      </c>
      <c r="U727" s="284">
        <v>0</v>
      </c>
      <c r="V727" s="284">
        <v>0</v>
      </c>
      <c r="W727" s="284">
        <v>0</v>
      </c>
      <c r="X727" s="284">
        <f t="shared" si="698"/>
        <v>0</v>
      </c>
      <c r="Y727" s="284">
        <f t="shared" si="699"/>
        <v>18079000</v>
      </c>
      <c r="Z727" s="284">
        <f t="shared" si="700"/>
        <v>0</v>
      </c>
      <c r="AA727" s="17" t="s">
        <v>51</v>
      </c>
      <c r="AB727" s="17" t="s">
        <v>702</v>
      </c>
      <c r="AC727" s="88" t="s">
        <v>60</v>
      </c>
      <c r="AD727" s="22" t="s">
        <v>31</v>
      </c>
      <c r="AE727" s="23"/>
      <c r="AF727" s="24"/>
      <c r="AG727" s="23"/>
    </row>
    <row r="728" spans="1:43" ht="15" customHeight="1">
      <c r="A728" s="17">
        <v>31</v>
      </c>
      <c r="B728" s="116"/>
      <c r="C728" s="17" t="s">
        <v>54</v>
      </c>
      <c r="D728" s="18" t="s">
        <v>81</v>
      </c>
      <c r="E728" s="17" t="s">
        <v>523</v>
      </c>
      <c r="F728" s="17" t="s">
        <v>577</v>
      </c>
      <c r="G728" s="18" t="s">
        <v>623</v>
      </c>
      <c r="H728" s="18" t="s">
        <v>27</v>
      </c>
      <c r="I728" s="18" t="s">
        <v>177</v>
      </c>
      <c r="J728" s="124" t="str">
        <f t="shared" ref="J728" si="701">CONCATENATE(I728,"-",H728)</f>
        <v>S/C-EJECUCION</v>
      </c>
      <c r="K728" s="18" t="s">
        <v>624</v>
      </c>
      <c r="L728" s="107">
        <v>167000000</v>
      </c>
      <c r="M728" s="19">
        <v>167000000</v>
      </c>
      <c r="N728" s="107">
        <v>0</v>
      </c>
      <c r="O728" s="19">
        <v>0</v>
      </c>
      <c r="P728" s="19">
        <v>53408922</v>
      </c>
      <c r="Q728" s="19">
        <v>113591078</v>
      </c>
      <c r="R728" s="108">
        <v>50000000</v>
      </c>
      <c r="S728" s="20">
        <v>117000000</v>
      </c>
      <c r="T728" s="54">
        <v>0</v>
      </c>
      <c r="U728" s="284">
        <v>0</v>
      </c>
      <c r="V728" s="284">
        <v>0</v>
      </c>
      <c r="W728" s="284">
        <v>0</v>
      </c>
      <c r="X728" s="284">
        <f t="shared" si="698"/>
        <v>0</v>
      </c>
      <c r="Y728" s="284">
        <f t="shared" si="699"/>
        <v>53408922</v>
      </c>
      <c r="Z728" s="284">
        <f t="shared" si="700"/>
        <v>113591078</v>
      </c>
      <c r="AA728" s="17" t="s">
        <v>51</v>
      </c>
      <c r="AB728" s="17" t="s">
        <v>702</v>
      </c>
      <c r="AC728" s="88" t="s">
        <v>57</v>
      </c>
      <c r="AD728" s="55"/>
      <c r="AE728" s="56"/>
      <c r="AF728" s="57"/>
      <c r="AG728" s="56"/>
    </row>
    <row r="729" spans="1:43" ht="15" customHeight="1">
      <c r="A729" s="17">
        <v>31</v>
      </c>
      <c r="B729" s="106">
        <v>0</v>
      </c>
      <c r="C729" s="17" t="s">
        <v>54</v>
      </c>
      <c r="D729" s="18" t="s">
        <v>38</v>
      </c>
      <c r="E729" s="17" t="s">
        <v>523</v>
      </c>
      <c r="F729" s="17" t="s">
        <v>577</v>
      </c>
      <c r="G729" s="18" t="s">
        <v>519</v>
      </c>
      <c r="H729" s="18" t="s">
        <v>27</v>
      </c>
      <c r="I729" s="18">
        <v>30447539</v>
      </c>
      <c r="J729" s="124" t="str">
        <f>CONCATENATE(I729,"-",H729)</f>
        <v>30447539-EJECUCION</v>
      </c>
      <c r="K729" s="128" t="s">
        <v>625</v>
      </c>
      <c r="L729" s="107">
        <v>188129000</v>
      </c>
      <c r="M729" s="138">
        <v>188129000</v>
      </c>
      <c r="N729" s="107">
        <v>0</v>
      </c>
      <c r="O729" s="138">
        <v>0</v>
      </c>
      <c r="P729" s="138">
        <v>188129000</v>
      </c>
      <c r="Q729" s="19">
        <v>0</v>
      </c>
      <c r="R729" s="108">
        <v>188129000</v>
      </c>
      <c r="S729" s="20">
        <v>0</v>
      </c>
      <c r="T729" s="21">
        <v>0</v>
      </c>
      <c r="U729" s="284">
        <v>0</v>
      </c>
      <c r="V729" s="284">
        <v>0</v>
      </c>
      <c r="W729" s="284">
        <v>0</v>
      </c>
      <c r="X729" s="284">
        <f t="shared" si="698"/>
        <v>0</v>
      </c>
      <c r="Y729" s="284">
        <f t="shared" si="699"/>
        <v>188129000</v>
      </c>
      <c r="Z729" s="284">
        <f t="shared" si="700"/>
        <v>0</v>
      </c>
      <c r="AA729" s="17" t="s">
        <v>51</v>
      </c>
      <c r="AB729" s="17" t="s">
        <v>704</v>
      </c>
      <c r="AC729" s="88" t="s">
        <v>30</v>
      </c>
      <c r="AD729" s="22" t="s">
        <v>31</v>
      </c>
      <c r="AE729" s="23" t="s">
        <v>30</v>
      </c>
      <c r="AF729" s="24" t="s">
        <v>626</v>
      </c>
      <c r="AG729" s="23"/>
    </row>
    <row r="730" spans="1:43">
      <c r="A730" s="93"/>
      <c r="C730" s="93"/>
      <c r="D730" s="94"/>
      <c r="E730" s="93"/>
      <c r="F730" s="93"/>
      <c r="G730" s="95"/>
      <c r="H730" s="93"/>
      <c r="I730" s="95"/>
      <c r="K730" s="122" t="s">
        <v>66</v>
      </c>
      <c r="L730" s="25">
        <f>SUBTOTAL(9,L723:L729)</f>
        <v>1104275000</v>
      </c>
      <c r="M730" s="123">
        <f>SUBTOTAL(9,M723:M729)</f>
        <v>1104275000</v>
      </c>
      <c r="N730" s="25">
        <v>0</v>
      </c>
      <c r="O730" s="123">
        <f t="shared" ref="O730:P730" si="702">SUBTOTAL(9,O723:O729)</f>
        <v>0</v>
      </c>
      <c r="P730" s="123">
        <f t="shared" si="702"/>
        <v>509016922</v>
      </c>
      <c r="Q730" s="121">
        <v>595258078</v>
      </c>
      <c r="R730" s="25">
        <v>405608000</v>
      </c>
      <c r="S730" s="25">
        <v>698667000</v>
      </c>
      <c r="T730" s="25">
        <v>0</v>
      </c>
      <c r="U730" s="123">
        <f t="shared" ref="U730:W730" si="703">SUBTOTAL(9,U723:U729)</f>
        <v>0</v>
      </c>
      <c r="V730" s="123">
        <f t="shared" si="703"/>
        <v>0</v>
      </c>
      <c r="W730" s="123">
        <f t="shared" si="703"/>
        <v>0</v>
      </c>
      <c r="X730" s="123">
        <f t="shared" ref="X730:Z730" si="704">SUBTOTAL(9,X723:X729)</f>
        <v>0</v>
      </c>
      <c r="Y730" s="123">
        <f t="shared" si="704"/>
        <v>509016922</v>
      </c>
      <c r="Z730" s="123">
        <f t="shared" si="704"/>
        <v>595258078</v>
      </c>
      <c r="AA730" s="93"/>
      <c r="AB730" s="93"/>
      <c r="AC730" s="272"/>
      <c r="AE730" s="23"/>
      <c r="AF730" s="24"/>
      <c r="AG730" s="23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</row>
    <row r="731" spans="1:43" ht="6" customHeight="1">
      <c r="A731" s="93"/>
      <c r="C731" s="93"/>
      <c r="D731" s="94"/>
      <c r="E731" s="93"/>
      <c r="F731" s="93"/>
      <c r="G731" s="95"/>
      <c r="H731" s="93"/>
      <c r="I731" s="95"/>
      <c r="K731" s="278"/>
      <c r="M731" s="93"/>
      <c r="O731" s="93"/>
      <c r="P731" s="93"/>
      <c r="U731" s="134"/>
      <c r="V731" s="134"/>
      <c r="W731" s="134"/>
      <c r="X731" s="134"/>
      <c r="Y731" s="134"/>
      <c r="Z731" s="93"/>
      <c r="AA731" s="93"/>
      <c r="AB731" s="93"/>
      <c r="AC731" s="272"/>
      <c r="AE731" s="23"/>
      <c r="AF731" s="24"/>
      <c r="AG731" s="23"/>
    </row>
    <row r="732" spans="1:43" ht="18">
      <c r="A732" s="93"/>
      <c r="C732" s="93"/>
      <c r="D732" s="94"/>
      <c r="E732" s="93"/>
      <c r="F732" s="93"/>
      <c r="G732" s="95"/>
      <c r="H732" s="93"/>
      <c r="I732" s="95"/>
      <c r="K732" s="277" t="s">
        <v>627</v>
      </c>
      <c r="L732" s="33">
        <f>L730+L720+L706</f>
        <v>47858687859</v>
      </c>
      <c r="M732" s="123">
        <f>M730+M720+M706</f>
        <v>53535019787.020844</v>
      </c>
      <c r="N732" s="33">
        <v>14758448683</v>
      </c>
      <c r="O732" s="123">
        <f t="shared" ref="O732:P732" si="705">O730+O720+O706</f>
        <v>17976744132</v>
      </c>
      <c r="P732" s="123">
        <f t="shared" si="705"/>
        <v>19440182373.02084</v>
      </c>
      <c r="Q732" s="123">
        <v>16188567198</v>
      </c>
      <c r="R732" s="33">
        <v>19369708457</v>
      </c>
      <c r="S732" s="33">
        <v>15157811719</v>
      </c>
      <c r="T732" s="25">
        <v>0</v>
      </c>
      <c r="U732" s="123">
        <f t="shared" ref="U732:W732" si="706">U730+U720+U706</f>
        <v>328635454</v>
      </c>
      <c r="V732" s="123">
        <f t="shared" si="706"/>
        <v>2583156534</v>
      </c>
      <c r="W732" s="123">
        <f t="shared" si="706"/>
        <v>2002332985</v>
      </c>
      <c r="X732" s="123">
        <f t="shared" ref="X732:Z732" si="707">X730+X720+X706</f>
        <v>4914124973</v>
      </c>
      <c r="Y732" s="123">
        <f t="shared" si="707"/>
        <v>14526057400.02084</v>
      </c>
      <c r="Z732" s="123">
        <f t="shared" si="707"/>
        <v>16118093282</v>
      </c>
      <c r="AA732" s="93"/>
      <c r="AB732" s="93"/>
      <c r="AC732" s="272"/>
      <c r="AE732" s="23"/>
      <c r="AF732" s="24"/>
      <c r="AG732" s="23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</row>
    <row r="733" spans="1:43" ht="7.5" customHeight="1">
      <c r="A733" s="93"/>
      <c r="C733" s="93"/>
      <c r="D733" s="94"/>
      <c r="E733" s="93"/>
      <c r="F733" s="93"/>
      <c r="G733" s="95"/>
      <c r="H733" s="93"/>
      <c r="I733" s="95"/>
      <c r="K733" s="278"/>
      <c r="M733" s="93"/>
      <c r="O733" s="93"/>
      <c r="P733" s="134"/>
      <c r="U733" s="134"/>
      <c r="V733" s="134"/>
      <c r="W733" s="134"/>
      <c r="X733" s="134"/>
      <c r="Y733" s="134"/>
      <c r="Z733" s="93"/>
      <c r="AA733" s="93"/>
      <c r="AB733" s="93"/>
      <c r="AC733" s="272"/>
      <c r="AE733" s="23"/>
      <c r="AF733" s="24"/>
      <c r="AG733" s="23"/>
    </row>
    <row r="734" spans="1:43" ht="18">
      <c r="A734" s="93"/>
      <c r="C734" s="93"/>
      <c r="D734" s="94"/>
      <c r="E734" s="93"/>
      <c r="F734" s="93"/>
      <c r="G734" s="95"/>
      <c r="H734" s="93"/>
      <c r="I734" s="95"/>
      <c r="K734" s="277" t="s">
        <v>628</v>
      </c>
      <c r="L734" s="92">
        <f>L732+L682+L665+L641+L624</f>
        <v>57838726960</v>
      </c>
      <c r="M734" s="123">
        <f>M732+M682+M665+M641+M624</f>
        <v>64982251395.020844</v>
      </c>
      <c r="N734" s="92">
        <v>14953321683</v>
      </c>
      <c r="O734" s="123">
        <f t="shared" ref="O734:P734" si="708">O732+O682+O665+O641+O624</f>
        <v>21363484544</v>
      </c>
      <c r="P734" s="123">
        <f t="shared" si="708"/>
        <v>21895371874.02084</v>
      </c>
      <c r="Q734" s="123">
        <v>21417031761</v>
      </c>
      <c r="R734" s="92">
        <v>22009223558</v>
      </c>
      <c r="S734" s="92">
        <v>22303462719</v>
      </c>
      <c r="T734" s="58">
        <v>0</v>
      </c>
      <c r="U734" s="123">
        <f t="shared" ref="U734:W734" si="709">U732+U682+U665+U641+U624</f>
        <v>328635454</v>
      </c>
      <c r="V734" s="123">
        <f t="shared" si="709"/>
        <v>2594880518</v>
      </c>
      <c r="W734" s="123">
        <f t="shared" si="709"/>
        <v>2010543813</v>
      </c>
      <c r="X734" s="123">
        <f t="shared" ref="X734:Z734" si="710">X732+X682+X665+X641+X624</f>
        <v>4934059785</v>
      </c>
      <c r="Y734" s="123">
        <f t="shared" si="710"/>
        <v>16961312089.02084</v>
      </c>
      <c r="Z734" s="123">
        <f t="shared" si="710"/>
        <v>21723394977</v>
      </c>
      <c r="AA734" s="93"/>
      <c r="AB734" s="93"/>
      <c r="AC734" s="272"/>
      <c r="AE734" s="23"/>
      <c r="AF734" s="24"/>
      <c r="AG734" s="23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</row>
    <row r="735" spans="1:43" s="93" customFormat="1" ht="12" customHeight="1">
      <c r="D735" s="94"/>
      <c r="G735" s="95"/>
      <c r="I735" s="95"/>
      <c r="K735" s="96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C735" s="272"/>
      <c r="AE735" s="85"/>
      <c r="AF735" s="81"/>
      <c r="AG735" s="85"/>
    </row>
    <row r="736" spans="1:43" ht="27" customHeight="1">
      <c r="A736" s="73"/>
      <c r="B736" s="75"/>
      <c r="C736" s="73"/>
      <c r="D736" s="73"/>
      <c r="E736" s="73"/>
      <c r="F736" s="73"/>
      <c r="G736" s="73"/>
      <c r="H736" s="73"/>
      <c r="I736" s="310"/>
      <c r="J736" s="75"/>
      <c r="K736" s="280" t="s">
        <v>629</v>
      </c>
      <c r="L736" s="75"/>
      <c r="M736" s="73"/>
      <c r="N736" s="75"/>
      <c r="O736" s="73"/>
      <c r="P736" s="73"/>
      <c r="Q736" s="75"/>
      <c r="R736" s="75"/>
      <c r="S736" s="75"/>
      <c r="T736" s="75"/>
      <c r="U736" s="137"/>
      <c r="V736" s="137"/>
      <c r="W736" s="137"/>
      <c r="X736" s="137"/>
      <c r="Y736" s="137"/>
      <c r="Z736" s="73"/>
      <c r="AA736" s="73"/>
      <c r="AB736" s="73"/>
      <c r="AC736" s="73"/>
      <c r="AE736" s="23"/>
      <c r="AF736" s="24"/>
      <c r="AG736" s="23"/>
    </row>
    <row r="737" spans="1:43">
      <c r="A737" s="93"/>
      <c r="C737" s="93"/>
      <c r="D737" s="94"/>
      <c r="E737" s="93"/>
      <c r="F737" s="93"/>
      <c r="G737" s="95"/>
      <c r="H737" s="93"/>
      <c r="I737" s="95"/>
      <c r="K737" s="16" t="s">
        <v>22</v>
      </c>
      <c r="M737" s="93"/>
      <c r="O737" s="93"/>
      <c r="P737" s="93"/>
      <c r="U737" s="134"/>
      <c r="V737" s="134"/>
      <c r="W737" s="134"/>
      <c r="X737" s="134"/>
      <c r="Y737" s="134"/>
      <c r="Z737" s="93"/>
      <c r="AA737" s="93"/>
      <c r="AB737" s="93"/>
      <c r="AC737" s="272"/>
      <c r="AE737" s="23"/>
      <c r="AF737" s="24"/>
      <c r="AG737" s="23"/>
    </row>
    <row r="738" spans="1:43" ht="15" customHeight="1">
      <c r="A738" s="17">
        <v>31</v>
      </c>
      <c r="B738" s="106">
        <v>0</v>
      </c>
      <c r="C738" s="17" t="s">
        <v>23</v>
      </c>
      <c r="D738" s="18" t="s">
        <v>90</v>
      </c>
      <c r="E738" s="17" t="s">
        <v>630</v>
      </c>
      <c r="F738" s="17" t="s">
        <v>630</v>
      </c>
      <c r="G738" s="18" t="s">
        <v>161</v>
      </c>
      <c r="H738" s="18" t="s">
        <v>27</v>
      </c>
      <c r="I738" s="18">
        <v>30125599</v>
      </c>
      <c r="J738" s="124" t="str">
        <f t="shared" ref="J738:J739" si="711">CONCATENATE(I738,"-",H738)</f>
        <v>30125599-EJECUCION</v>
      </c>
      <c r="K738" s="18" t="s">
        <v>631</v>
      </c>
      <c r="L738" s="107">
        <v>988229000</v>
      </c>
      <c r="M738" s="19">
        <v>879522297</v>
      </c>
      <c r="N738" s="107">
        <v>308000000</v>
      </c>
      <c r="O738" s="19">
        <v>300593762</v>
      </c>
      <c r="P738" s="19">
        <v>578928535</v>
      </c>
      <c r="Q738" s="19">
        <v>0</v>
      </c>
      <c r="R738" s="108">
        <v>680229000</v>
      </c>
      <c r="S738" s="20">
        <v>0</v>
      </c>
      <c r="T738" s="21">
        <v>0</v>
      </c>
      <c r="U738" s="284">
        <v>211979448</v>
      </c>
      <c r="V738" s="284">
        <v>0</v>
      </c>
      <c r="W738" s="284">
        <v>188791974</v>
      </c>
      <c r="X738" s="284">
        <f t="shared" ref="X738:X739" si="712">U738+V738+W738</f>
        <v>400771422</v>
      </c>
      <c r="Y738" s="284">
        <f t="shared" ref="Y738:Y739" si="713">P738-X738</f>
        <v>178157113</v>
      </c>
      <c r="Z738" s="284">
        <f t="shared" ref="Z738:Z739" si="714">M738-(O738+P738)</f>
        <v>0</v>
      </c>
      <c r="AA738" s="17" t="s">
        <v>29</v>
      </c>
      <c r="AB738" s="17" t="s">
        <v>702</v>
      </c>
      <c r="AC738" s="88" t="s">
        <v>40</v>
      </c>
      <c r="AD738" s="22" t="s">
        <v>31</v>
      </c>
      <c r="AE738" s="23"/>
      <c r="AF738" s="24">
        <v>2015</v>
      </c>
      <c r="AG738" s="23" t="s">
        <v>45</v>
      </c>
    </row>
    <row r="739" spans="1:43" ht="15" customHeight="1">
      <c r="A739" s="17">
        <v>33</v>
      </c>
      <c r="B739" s="106">
        <v>0</v>
      </c>
      <c r="C739" s="17" t="s">
        <v>23</v>
      </c>
      <c r="D739" s="18" t="s">
        <v>38</v>
      </c>
      <c r="E739" s="17" t="s">
        <v>630</v>
      </c>
      <c r="F739" s="17" t="s">
        <v>630</v>
      </c>
      <c r="G739" s="18" t="s">
        <v>633</v>
      </c>
      <c r="H739" s="18" t="s">
        <v>27</v>
      </c>
      <c r="I739" s="18">
        <v>30429222</v>
      </c>
      <c r="J739" s="124" t="str">
        <f t="shared" si="711"/>
        <v>30429222-EJECUCION</v>
      </c>
      <c r="K739" s="128" t="s">
        <v>634</v>
      </c>
      <c r="L739" s="107">
        <v>2204970000</v>
      </c>
      <c r="M739" s="138">
        <v>2204970000</v>
      </c>
      <c r="N739" s="107">
        <v>1470670000</v>
      </c>
      <c r="O739" s="138">
        <v>668930000</v>
      </c>
      <c r="P739" s="138">
        <v>836040000</v>
      </c>
      <c r="Q739" s="19">
        <v>700000000</v>
      </c>
      <c r="R739" s="108">
        <v>734300000</v>
      </c>
      <c r="S739" s="20">
        <v>0</v>
      </c>
      <c r="T739" s="21">
        <v>0</v>
      </c>
      <c r="U739" s="284">
        <v>0</v>
      </c>
      <c r="V739" s="284">
        <v>0</v>
      </c>
      <c r="W739" s="284">
        <v>0</v>
      </c>
      <c r="X739" s="284">
        <f t="shared" si="712"/>
        <v>0</v>
      </c>
      <c r="Y739" s="284">
        <f t="shared" si="713"/>
        <v>836040000</v>
      </c>
      <c r="Z739" s="284">
        <f t="shared" si="714"/>
        <v>700000000</v>
      </c>
      <c r="AA739" s="17" t="s">
        <v>29</v>
      </c>
      <c r="AB739" s="17" t="s">
        <v>702</v>
      </c>
      <c r="AC739" s="88" t="s">
        <v>158</v>
      </c>
      <c r="AD739" s="22" t="s">
        <v>31</v>
      </c>
      <c r="AE739" s="23"/>
      <c r="AF739" s="24"/>
      <c r="AG739" s="23" t="s">
        <v>45</v>
      </c>
    </row>
    <row r="740" spans="1:43">
      <c r="A740" s="93"/>
      <c r="C740" s="93"/>
      <c r="D740" s="94"/>
      <c r="E740" s="93"/>
      <c r="F740" s="93"/>
      <c r="G740" s="95"/>
      <c r="H740" s="93"/>
      <c r="I740" s="95"/>
      <c r="K740" s="122" t="s">
        <v>47</v>
      </c>
      <c r="L740" s="25">
        <f>SUBTOTAL(9,L738:L739)</f>
        <v>3193199000</v>
      </c>
      <c r="M740" s="123">
        <f>SUBTOTAL(9,M738:M739)</f>
        <v>3084492297</v>
      </c>
      <c r="N740" s="25">
        <f t="shared" ref="N740:P740" si="715">SUBTOTAL(9,N738:N739)</f>
        <v>1778670000</v>
      </c>
      <c r="O740" s="123">
        <f t="shared" si="715"/>
        <v>969523762</v>
      </c>
      <c r="P740" s="123">
        <f t="shared" si="715"/>
        <v>1414968535</v>
      </c>
      <c r="Q740" s="121">
        <v>700000000</v>
      </c>
      <c r="R740" s="25">
        <v>1514529000</v>
      </c>
      <c r="S740" s="25">
        <v>5045139859</v>
      </c>
      <c r="T740" s="25">
        <v>0</v>
      </c>
      <c r="U740" s="123">
        <f t="shared" ref="U740:W740" si="716">SUBTOTAL(9,U738:U739)</f>
        <v>211979448</v>
      </c>
      <c r="V740" s="123">
        <f t="shared" si="716"/>
        <v>0</v>
      </c>
      <c r="W740" s="123">
        <f t="shared" si="716"/>
        <v>188791974</v>
      </c>
      <c r="X740" s="123">
        <f t="shared" ref="X740:Z740" si="717">SUBTOTAL(9,X738:X739)</f>
        <v>400771422</v>
      </c>
      <c r="Y740" s="123">
        <f t="shared" si="717"/>
        <v>1014197113</v>
      </c>
      <c r="Z740" s="123">
        <f t="shared" si="717"/>
        <v>700000000</v>
      </c>
      <c r="AA740" s="93"/>
      <c r="AB740" s="93"/>
      <c r="AC740" s="272"/>
      <c r="AE740" s="23"/>
      <c r="AF740" s="24"/>
      <c r="AG740" s="23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</row>
    <row r="741" spans="1:43" ht="12" customHeight="1">
      <c r="A741" s="93"/>
      <c r="C741" s="93"/>
      <c r="D741" s="94"/>
      <c r="E741" s="93"/>
      <c r="F741" s="93"/>
      <c r="G741" s="95"/>
      <c r="H741" s="93"/>
      <c r="I741" s="95"/>
      <c r="K741" s="278"/>
      <c r="M741" s="93"/>
      <c r="O741" s="93"/>
      <c r="P741" s="93"/>
      <c r="U741" s="134"/>
      <c r="V741" s="134"/>
      <c r="W741" s="134"/>
      <c r="X741" s="134"/>
      <c r="Y741" s="134"/>
      <c r="Z741" s="93"/>
      <c r="AA741" s="93"/>
      <c r="AB741" s="93"/>
      <c r="AC741" s="272"/>
      <c r="AE741" s="23"/>
      <c r="AF741" s="24"/>
      <c r="AG741" s="23"/>
    </row>
    <row r="742" spans="1:43">
      <c r="A742" s="93"/>
      <c r="C742" s="93"/>
      <c r="D742" s="94"/>
      <c r="E742" s="93"/>
      <c r="F742" s="93"/>
      <c r="G742" s="95"/>
      <c r="H742" s="93"/>
      <c r="I742" s="95"/>
      <c r="K742" s="16" t="s">
        <v>48</v>
      </c>
      <c r="M742" s="93"/>
      <c r="O742" s="93"/>
      <c r="P742" s="93"/>
      <c r="U742" s="134"/>
      <c r="V742" s="134"/>
      <c r="W742" s="134"/>
      <c r="X742" s="134"/>
      <c r="Y742" s="134"/>
      <c r="Z742" s="93"/>
      <c r="AA742" s="93"/>
      <c r="AB742" s="93"/>
      <c r="AC742" s="272"/>
      <c r="AE742" s="23"/>
      <c r="AF742" s="24"/>
      <c r="AG742" s="23"/>
    </row>
    <row r="743" spans="1:43" ht="15" customHeight="1">
      <c r="A743" s="17">
        <v>29</v>
      </c>
      <c r="B743" s="106">
        <v>0</v>
      </c>
      <c r="C743" s="17" t="s">
        <v>49</v>
      </c>
      <c r="D743" s="18" t="s">
        <v>90</v>
      </c>
      <c r="E743" s="17" t="s">
        <v>630</v>
      </c>
      <c r="F743" s="17" t="s">
        <v>630</v>
      </c>
      <c r="G743" s="18" t="s">
        <v>161</v>
      </c>
      <c r="H743" s="18" t="s">
        <v>27</v>
      </c>
      <c r="I743" s="18">
        <v>30415731</v>
      </c>
      <c r="J743" s="124" t="str">
        <f t="shared" ref="J743:J744" si="718">CONCATENATE(I743,"-",H743)</f>
        <v>30415731-EJECUCION</v>
      </c>
      <c r="K743" s="18" t="s">
        <v>632</v>
      </c>
      <c r="L743" s="107">
        <v>669066000</v>
      </c>
      <c r="M743" s="19">
        <v>669066000</v>
      </c>
      <c r="N743" s="107">
        <v>0</v>
      </c>
      <c r="O743" s="19">
        <v>0</v>
      </c>
      <c r="P743" s="19">
        <v>100000000</v>
      </c>
      <c r="Q743" s="19">
        <v>569066000</v>
      </c>
      <c r="R743" s="108">
        <v>100000000</v>
      </c>
      <c r="S743" s="20">
        <v>569066000</v>
      </c>
      <c r="T743" s="21"/>
      <c r="U743" s="284">
        <v>0</v>
      </c>
      <c r="V743" s="284">
        <v>0</v>
      </c>
      <c r="W743" s="284">
        <v>0</v>
      </c>
      <c r="X743" s="284">
        <f t="shared" ref="X743:X745" si="719">U743+V743+W743</f>
        <v>0</v>
      </c>
      <c r="Y743" s="284">
        <f t="shared" ref="Y743:Y745" si="720">P743-X743</f>
        <v>100000000</v>
      </c>
      <c r="Z743" s="284">
        <f t="shared" ref="Z743:Z745" si="721">M743-(O743+P743)</f>
        <v>569066000</v>
      </c>
      <c r="AA743" s="17" t="s">
        <v>135</v>
      </c>
      <c r="AB743" s="17" t="s">
        <v>702</v>
      </c>
      <c r="AC743" s="88" t="s">
        <v>30</v>
      </c>
      <c r="AD743" s="22"/>
      <c r="AE743" s="23"/>
      <c r="AF743" s="24"/>
      <c r="AG743" s="23"/>
    </row>
    <row r="744" spans="1:43" ht="15" customHeight="1">
      <c r="A744" s="17">
        <v>31</v>
      </c>
      <c r="B744" s="106">
        <v>0</v>
      </c>
      <c r="C744" s="17" t="s">
        <v>49</v>
      </c>
      <c r="D744" s="18" t="s">
        <v>90</v>
      </c>
      <c r="E744" s="17" t="s">
        <v>630</v>
      </c>
      <c r="F744" s="17" t="s">
        <v>630</v>
      </c>
      <c r="G744" s="18" t="s">
        <v>161</v>
      </c>
      <c r="H744" s="18" t="s">
        <v>539</v>
      </c>
      <c r="I744" s="18">
        <v>30430874</v>
      </c>
      <c r="J744" s="124" t="str">
        <f t="shared" si="718"/>
        <v>30430874-ESTUDIO BÁSICO</v>
      </c>
      <c r="K744" s="18" t="s">
        <v>635</v>
      </c>
      <c r="L744" s="107">
        <v>384067000</v>
      </c>
      <c r="M744" s="19">
        <v>384067000</v>
      </c>
      <c r="N744" s="107">
        <v>0</v>
      </c>
      <c r="O744" s="19">
        <v>0</v>
      </c>
      <c r="P744" s="19">
        <v>150000000</v>
      </c>
      <c r="Q744" s="19">
        <v>234067000</v>
      </c>
      <c r="R744" s="108">
        <v>150000000</v>
      </c>
      <c r="S744" s="20">
        <v>234067000</v>
      </c>
      <c r="T744" s="21">
        <v>0</v>
      </c>
      <c r="U744" s="284">
        <v>0</v>
      </c>
      <c r="V744" s="284">
        <v>0</v>
      </c>
      <c r="W744" s="284">
        <v>0</v>
      </c>
      <c r="X744" s="284">
        <f t="shared" si="719"/>
        <v>0</v>
      </c>
      <c r="Y744" s="284">
        <f t="shared" si="720"/>
        <v>150000000</v>
      </c>
      <c r="Z744" s="284">
        <f t="shared" si="721"/>
        <v>234067000</v>
      </c>
      <c r="AA744" s="17" t="s">
        <v>51</v>
      </c>
      <c r="AB744" s="17" t="s">
        <v>702</v>
      </c>
      <c r="AC744" s="88" t="s">
        <v>40</v>
      </c>
      <c r="AD744" s="22" t="s">
        <v>78</v>
      </c>
      <c r="AE744" s="23"/>
      <c r="AF744" s="24" t="s">
        <v>636</v>
      </c>
      <c r="AG744" s="23"/>
    </row>
    <row r="745" spans="1:43" ht="15" customHeight="1">
      <c r="A745" s="17">
        <v>33</v>
      </c>
      <c r="B745" s="106">
        <v>0</v>
      </c>
      <c r="C745" s="17" t="s">
        <v>49</v>
      </c>
      <c r="D745" s="18" t="s">
        <v>62</v>
      </c>
      <c r="E745" s="17" t="s">
        <v>630</v>
      </c>
      <c r="F745" s="17" t="s">
        <v>630</v>
      </c>
      <c r="G745" s="18" t="s">
        <v>161</v>
      </c>
      <c r="H745" s="18" t="s">
        <v>27</v>
      </c>
      <c r="I745" s="18" t="s">
        <v>177</v>
      </c>
      <c r="J745" s="124" t="str">
        <f t="shared" ref="J745" si="722">CONCATENATE(I745,"-",H745)</f>
        <v>S/C-EJECUCION</v>
      </c>
      <c r="K745" s="128" t="s">
        <v>637</v>
      </c>
      <c r="L745" s="107">
        <v>1807158000</v>
      </c>
      <c r="M745" s="138">
        <v>1807158000</v>
      </c>
      <c r="N745" s="107">
        <v>0</v>
      </c>
      <c r="O745" s="138">
        <v>0</v>
      </c>
      <c r="P745" s="138">
        <v>1807158000</v>
      </c>
      <c r="Q745" s="19">
        <v>0</v>
      </c>
      <c r="R745" s="108">
        <v>1807158000</v>
      </c>
      <c r="S745" s="20">
        <v>0</v>
      </c>
      <c r="T745" s="21">
        <v>0</v>
      </c>
      <c r="U745" s="284">
        <v>0</v>
      </c>
      <c r="V745" s="284">
        <v>0</v>
      </c>
      <c r="W745" s="284">
        <v>0</v>
      </c>
      <c r="X745" s="284">
        <f t="shared" si="719"/>
        <v>0</v>
      </c>
      <c r="Y745" s="284">
        <f t="shared" si="720"/>
        <v>1807158000</v>
      </c>
      <c r="Z745" s="284">
        <f t="shared" si="721"/>
        <v>0</v>
      </c>
      <c r="AA745" s="17" t="s">
        <v>51</v>
      </c>
      <c r="AB745" s="17" t="s">
        <v>638</v>
      </c>
      <c r="AC745" s="88" t="s">
        <v>158</v>
      </c>
      <c r="AD745" s="22" t="s">
        <v>31</v>
      </c>
      <c r="AE745" s="23"/>
      <c r="AF745" s="24"/>
      <c r="AG745" s="23"/>
    </row>
    <row r="746" spans="1:43">
      <c r="A746" s="93"/>
      <c r="C746" s="93"/>
      <c r="D746" s="94"/>
      <c r="E746" s="93"/>
      <c r="F746" s="93"/>
      <c r="G746" s="95"/>
      <c r="H746" s="93"/>
      <c r="I746" s="95"/>
      <c r="K746" s="122" t="s">
        <v>52</v>
      </c>
      <c r="L746" s="25">
        <f>SUBTOTAL(9,L744:L745)</f>
        <v>2191225000</v>
      </c>
      <c r="M746" s="123">
        <f>SUBTOTAL(9,M743:M745)</f>
        <v>2860291000</v>
      </c>
      <c r="N746" s="25">
        <f t="shared" ref="N746:P746" si="723">SUBTOTAL(9,N743:N745)</f>
        <v>0</v>
      </c>
      <c r="O746" s="123">
        <f t="shared" si="723"/>
        <v>0</v>
      </c>
      <c r="P746" s="123">
        <f t="shared" si="723"/>
        <v>2057158000</v>
      </c>
      <c r="Q746" s="121">
        <v>803133000</v>
      </c>
      <c r="R746" s="25">
        <v>1957158000</v>
      </c>
      <c r="S746" s="25">
        <v>234067000</v>
      </c>
      <c r="T746" s="25">
        <v>0</v>
      </c>
      <c r="U746" s="123">
        <f t="shared" ref="U746:W746" si="724">SUBTOTAL(9,U743:U745)</f>
        <v>0</v>
      </c>
      <c r="V746" s="123">
        <f t="shared" si="724"/>
        <v>0</v>
      </c>
      <c r="W746" s="123">
        <f t="shared" si="724"/>
        <v>0</v>
      </c>
      <c r="X746" s="123">
        <f t="shared" ref="X746:Z746" si="725">SUBTOTAL(9,X743:X745)</f>
        <v>0</v>
      </c>
      <c r="Y746" s="123">
        <f t="shared" si="725"/>
        <v>2057158000</v>
      </c>
      <c r="Z746" s="123">
        <f t="shared" si="725"/>
        <v>803133000</v>
      </c>
      <c r="AA746" s="93"/>
      <c r="AB746" s="93"/>
      <c r="AC746" s="272"/>
      <c r="AE746" s="23"/>
      <c r="AF746" s="24"/>
      <c r="AG746" s="23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</row>
    <row r="747" spans="1:43" ht="12" customHeight="1">
      <c r="A747" s="93"/>
      <c r="C747" s="93"/>
      <c r="D747" s="94"/>
      <c r="E747" s="93"/>
      <c r="F747" s="93"/>
      <c r="G747" s="95"/>
      <c r="H747" s="93"/>
      <c r="I747" s="95"/>
      <c r="K747" s="278"/>
      <c r="M747" s="93"/>
      <c r="O747" s="93"/>
      <c r="P747" s="93"/>
      <c r="U747" s="134"/>
      <c r="V747" s="134"/>
      <c r="W747" s="134"/>
      <c r="X747" s="134"/>
      <c r="Y747" s="134"/>
      <c r="Z747" s="93"/>
      <c r="AA747" s="93"/>
      <c r="AB747" s="93"/>
      <c r="AC747" s="272"/>
      <c r="AE747" s="23"/>
      <c r="AF747" s="24"/>
      <c r="AG747" s="23"/>
    </row>
    <row r="748" spans="1:43">
      <c r="A748" s="93"/>
      <c r="C748" s="93"/>
      <c r="D748" s="94"/>
      <c r="E748" s="93"/>
      <c r="F748" s="93"/>
      <c r="G748" s="95"/>
      <c r="H748" s="93"/>
      <c r="I748" s="95"/>
      <c r="K748" s="16" t="s">
        <v>53</v>
      </c>
      <c r="M748" s="93"/>
      <c r="O748" s="93"/>
      <c r="P748" s="93"/>
      <c r="U748" s="134"/>
      <c r="V748" s="134"/>
      <c r="W748" s="134"/>
      <c r="X748" s="134"/>
      <c r="Y748" s="134"/>
      <c r="Z748" s="93"/>
      <c r="AA748" s="93"/>
      <c r="AB748" s="93"/>
      <c r="AC748" s="272"/>
      <c r="AE748" s="23"/>
      <c r="AF748" s="24"/>
      <c r="AG748" s="23"/>
    </row>
    <row r="749" spans="1:43" ht="15" customHeight="1">
      <c r="A749" s="17">
        <v>31</v>
      </c>
      <c r="B749" s="106">
        <v>0</v>
      </c>
      <c r="C749" s="17" t="s">
        <v>54</v>
      </c>
      <c r="D749" s="18" t="s">
        <v>90</v>
      </c>
      <c r="E749" s="17" t="s">
        <v>630</v>
      </c>
      <c r="F749" s="17" t="s">
        <v>630</v>
      </c>
      <c r="G749" s="18" t="s">
        <v>161</v>
      </c>
      <c r="H749" s="18" t="s">
        <v>27</v>
      </c>
      <c r="I749" s="18">
        <v>30460140</v>
      </c>
      <c r="J749" s="124" t="str">
        <f t="shared" ref="J749:J753" si="726">CONCATENATE(I749,"-",H749)</f>
        <v>30460140-EJECUCION</v>
      </c>
      <c r="K749" s="18" t="s">
        <v>639</v>
      </c>
      <c r="L749" s="107">
        <v>3000000000</v>
      </c>
      <c r="M749" s="19">
        <v>3000000000</v>
      </c>
      <c r="N749" s="107">
        <v>0</v>
      </c>
      <c r="O749" s="19">
        <v>0</v>
      </c>
      <c r="P749" s="19">
        <v>300000000</v>
      </c>
      <c r="Q749" s="19">
        <v>2700000000</v>
      </c>
      <c r="R749" s="108">
        <v>300000000</v>
      </c>
      <c r="S749" s="20">
        <v>2700000000</v>
      </c>
      <c r="T749" s="21">
        <v>0</v>
      </c>
      <c r="U749" s="284">
        <v>0</v>
      </c>
      <c r="V749" s="284">
        <v>0</v>
      </c>
      <c r="W749" s="284">
        <v>0</v>
      </c>
      <c r="X749" s="284">
        <f t="shared" ref="X749:X753" si="727">U749+V749+W749</f>
        <v>0</v>
      </c>
      <c r="Y749" s="284">
        <f t="shared" ref="Y749:Y753" si="728">P749-X749</f>
        <v>300000000</v>
      </c>
      <c r="Z749" s="284">
        <f t="shared" ref="Z749:Z753" si="729">M749-(O749+P749)</f>
        <v>2700000000</v>
      </c>
      <c r="AA749" s="17" t="s">
        <v>135</v>
      </c>
      <c r="AB749" s="17" t="s">
        <v>702</v>
      </c>
      <c r="AC749" s="88" t="s">
        <v>57</v>
      </c>
      <c r="AD749" s="22"/>
      <c r="AE749" s="23"/>
      <c r="AF749" s="24"/>
      <c r="AG749" s="23"/>
    </row>
    <row r="750" spans="1:43" ht="15" customHeight="1">
      <c r="A750" s="17">
        <v>31</v>
      </c>
      <c r="B750" s="106">
        <v>1</v>
      </c>
      <c r="C750" s="17" t="s">
        <v>54</v>
      </c>
      <c r="D750" s="18" t="s">
        <v>38</v>
      </c>
      <c r="E750" s="17" t="s">
        <v>630</v>
      </c>
      <c r="F750" s="17" t="s">
        <v>630</v>
      </c>
      <c r="G750" s="18" t="s">
        <v>42</v>
      </c>
      <c r="H750" s="18" t="s">
        <v>503</v>
      </c>
      <c r="I750" s="18">
        <v>30409780</v>
      </c>
      <c r="J750" s="124" t="str">
        <f t="shared" si="726"/>
        <v>30409780-PREFACTIBILIDAD</v>
      </c>
      <c r="K750" s="18" t="s">
        <v>640</v>
      </c>
      <c r="L750" s="107">
        <v>435192000</v>
      </c>
      <c r="M750" s="19">
        <v>435192000</v>
      </c>
      <c r="N750" s="107">
        <v>0</v>
      </c>
      <c r="O750" s="19">
        <v>0</v>
      </c>
      <c r="P750" s="19">
        <v>200000000</v>
      </c>
      <c r="Q750" s="19">
        <v>235192000</v>
      </c>
      <c r="R750" s="108">
        <v>200000000</v>
      </c>
      <c r="S750" s="20">
        <v>235192000</v>
      </c>
      <c r="T750" s="21">
        <v>0</v>
      </c>
      <c r="U750" s="284">
        <v>0</v>
      </c>
      <c r="V750" s="284">
        <v>0</v>
      </c>
      <c r="W750" s="284">
        <v>0</v>
      </c>
      <c r="X750" s="284">
        <f t="shared" si="727"/>
        <v>0</v>
      </c>
      <c r="Y750" s="284">
        <f t="shared" si="728"/>
        <v>200000000</v>
      </c>
      <c r="Z750" s="284">
        <f t="shared" si="729"/>
        <v>235192000</v>
      </c>
      <c r="AA750" s="17" t="s">
        <v>175</v>
      </c>
      <c r="AB750" s="17" t="s">
        <v>702</v>
      </c>
      <c r="AC750" s="88" t="s">
        <v>30</v>
      </c>
      <c r="AD750" s="29"/>
      <c r="AE750" s="30" t="s">
        <v>30</v>
      </c>
      <c r="AF750" s="59" t="s">
        <v>641</v>
      </c>
      <c r="AG750" s="30"/>
    </row>
    <row r="751" spans="1:43" ht="15" customHeight="1">
      <c r="A751" s="17">
        <v>31</v>
      </c>
      <c r="B751" s="112">
        <v>0</v>
      </c>
      <c r="C751" s="17" t="s">
        <v>54</v>
      </c>
      <c r="D751" s="18" t="s">
        <v>90</v>
      </c>
      <c r="E751" s="17" t="s">
        <v>630</v>
      </c>
      <c r="F751" s="17" t="s">
        <v>630</v>
      </c>
      <c r="G751" s="18" t="s">
        <v>161</v>
      </c>
      <c r="H751" s="18" t="s">
        <v>27</v>
      </c>
      <c r="I751" s="18">
        <v>30126075</v>
      </c>
      <c r="J751" s="124" t="str">
        <f t="shared" si="726"/>
        <v>30126075-EJECUCION</v>
      </c>
      <c r="K751" s="18" t="s">
        <v>642</v>
      </c>
      <c r="L751" s="107">
        <v>1749988000</v>
      </c>
      <c r="M751" s="19">
        <v>1749988000</v>
      </c>
      <c r="N751" s="107">
        <v>0</v>
      </c>
      <c r="O751" s="19">
        <v>0</v>
      </c>
      <c r="P751" s="19">
        <v>0</v>
      </c>
      <c r="Q751" s="19">
        <v>1749988000</v>
      </c>
      <c r="R751" s="108">
        <v>0</v>
      </c>
      <c r="S751" s="20">
        <v>1749988000</v>
      </c>
      <c r="T751" s="41"/>
      <c r="U751" s="284">
        <v>0</v>
      </c>
      <c r="V751" s="284">
        <v>0</v>
      </c>
      <c r="W751" s="284">
        <v>0</v>
      </c>
      <c r="X751" s="284">
        <f t="shared" si="727"/>
        <v>0</v>
      </c>
      <c r="Y751" s="284">
        <f t="shared" si="728"/>
        <v>0</v>
      </c>
      <c r="Z751" s="284">
        <f t="shared" si="729"/>
        <v>1749988000</v>
      </c>
      <c r="AA751" s="17"/>
      <c r="AB751" s="17" t="s">
        <v>702</v>
      </c>
      <c r="AC751" s="88" t="s">
        <v>30</v>
      </c>
      <c r="AD751" s="42"/>
      <c r="AE751" s="43"/>
      <c r="AF751" s="46"/>
      <c r="AG751" s="43"/>
    </row>
    <row r="752" spans="1:43" ht="15" customHeight="1">
      <c r="A752" s="17">
        <v>31</v>
      </c>
      <c r="B752" s="106">
        <v>0</v>
      </c>
      <c r="C752" s="17" t="s">
        <v>54</v>
      </c>
      <c r="D752" s="18" t="s">
        <v>90</v>
      </c>
      <c r="E752" s="17" t="s">
        <v>630</v>
      </c>
      <c r="F752" s="17" t="s">
        <v>630</v>
      </c>
      <c r="G752" s="18" t="s">
        <v>161</v>
      </c>
      <c r="H752" s="18" t="s">
        <v>539</v>
      </c>
      <c r="I752" s="18">
        <v>30469138</v>
      </c>
      <c r="J752" s="124" t="str">
        <f t="shared" si="726"/>
        <v>30469138-ESTUDIO BÁSICO</v>
      </c>
      <c r="K752" s="18" t="s">
        <v>643</v>
      </c>
      <c r="L752" s="107">
        <v>95000000</v>
      </c>
      <c r="M752" s="19">
        <v>95000000</v>
      </c>
      <c r="N752" s="107">
        <v>0</v>
      </c>
      <c r="O752" s="19">
        <v>0</v>
      </c>
      <c r="P752" s="19">
        <v>49560465</v>
      </c>
      <c r="Q752" s="19">
        <v>45439535</v>
      </c>
      <c r="R752" s="108">
        <v>50000000</v>
      </c>
      <c r="S752" s="20">
        <v>45000000</v>
      </c>
      <c r="T752" s="21">
        <v>0</v>
      </c>
      <c r="U752" s="284">
        <v>0</v>
      </c>
      <c r="V752" s="284">
        <v>0</v>
      </c>
      <c r="W752" s="284">
        <v>0</v>
      </c>
      <c r="X752" s="284">
        <f t="shared" si="727"/>
        <v>0</v>
      </c>
      <c r="Y752" s="284">
        <f t="shared" si="728"/>
        <v>49560465</v>
      </c>
      <c r="Z752" s="284">
        <f t="shared" si="729"/>
        <v>45439535</v>
      </c>
      <c r="AA752" s="17" t="s">
        <v>51</v>
      </c>
      <c r="AB752" s="17" t="s">
        <v>702</v>
      </c>
      <c r="AC752" s="88" t="s">
        <v>57</v>
      </c>
      <c r="AD752" s="22" t="s">
        <v>31</v>
      </c>
      <c r="AE752" s="23"/>
      <c r="AF752" s="24"/>
      <c r="AG752" s="23"/>
    </row>
    <row r="753" spans="1:43" ht="15" customHeight="1">
      <c r="A753" s="17">
        <v>31</v>
      </c>
      <c r="B753" s="106">
        <v>0</v>
      </c>
      <c r="C753" s="17" t="s">
        <v>54</v>
      </c>
      <c r="D753" s="18" t="s">
        <v>90</v>
      </c>
      <c r="E753" s="17" t="s">
        <v>630</v>
      </c>
      <c r="F753" s="17" t="s">
        <v>630</v>
      </c>
      <c r="G753" s="18" t="s">
        <v>121</v>
      </c>
      <c r="H753" s="18" t="s">
        <v>27</v>
      </c>
      <c r="I753" s="18">
        <v>30339322</v>
      </c>
      <c r="J753" s="124" t="str">
        <f t="shared" si="726"/>
        <v>30339322-EJECUCION</v>
      </c>
      <c r="K753" s="128" t="s">
        <v>644</v>
      </c>
      <c r="L753" s="107">
        <v>2534600000</v>
      </c>
      <c r="M753" s="138">
        <v>2534600000</v>
      </c>
      <c r="N753" s="107">
        <v>0</v>
      </c>
      <c r="O753" s="138">
        <v>0</v>
      </c>
      <c r="P753" s="138">
        <v>100000000</v>
      </c>
      <c r="Q753" s="19">
        <v>2434600000</v>
      </c>
      <c r="R753" s="108">
        <v>100000000</v>
      </c>
      <c r="S753" s="20">
        <v>2434600000</v>
      </c>
      <c r="T753" s="21">
        <v>0</v>
      </c>
      <c r="U753" s="284">
        <v>0</v>
      </c>
      <c r="V753" s="284">
        <v>0</v>
      </c>
      <c r="W753" s="284">
        <v>17172800</v>
      </c>
      <c r="X753" s="284">
        <f t="shared" si="727"/>
        <v>17172800</v>
      </c>
      <c r="Y753" s="284">
        <f t="shared" si="728"/>
        <v>82827200</v>
      </c>
      <c r="Z753" s="284">
        <f t="shared" si="729"/>
        <v>2434600000</v>
      </c>
      <c r="AA753" s="17" t="s">
        <v>1257</v>
      </c>
      <c r="AB753" s="17" t="s">
        <v>702</v>
      </c>
      <c r="AC753" s="88" t="s">
        <v>57</v>
      </c>
      <c r="AD753" s="22"/>
      <c r="AE753" s="23"/>
      <c r="AF753" s="24"/>
      <c r="AG753" s="23"/>
    </row>
    <row r="754" spans="1:43">
      <c r="A754" s="93"/>
      <c r="C754" s="93"/>
      <c r="D754" s="94"/>
      <c r="E754" s="93"/>
      <c r="F754" s="93"/>
      <c r="G754" s="95"/>
      <c r="H754" s="93"/>
      <c r="I754" s="95"/>
      <c r="K754" s="122" t="s">
        <v>66</v>
      </c>
      <c r="L754" s="25">
        <f>SUBTOTAL(9,L749:L753)</f>
        <v>7814780000</v>
      </c>
      <c r="M754" s="123">
        <f>SUBTOTAL(9,M749:M753)</f>
        <v>7814780000</v>
      </c>
      <c r="N754" s="25">
        <v>0</v>
      </c>
      <c r="O754" s="123">
        <f t="shared" ref="O754:P754" si="730">SUBTOTAL(9,O749:O753)</f>
        <v>0</v>
      </c>
      <c r="P754" s="123">
        <f t="shared" si="730"/>
        <v>649560465</v>
      </c>
      <c r="Q754" s="121">
        <v>7165219535</v>
      </c>
      <c r="R754" s="25">
        <v>650000000</v>
      </c>
      <c r="S754" s="25">
        <v>7164780000</v>
      </c>
      <c r="T754" s="25">
        <v>0</v>
      </c>
      <c r="U754" s="123">
        <f t="shared" ref="U754:W754" si="731">SUBTOTAL(9,U749:U753)</f>
        <v>0</v>
      </c>
      <c r="V754" s="123">
        <f t="shared" si="731"/>
        <v>0</v>
      </c>
      <c r="W754" s="123">
        <f t="shared" si="731"/>
        <v>17172800</v>
      </c>
      <c r="X754" s="123">
        <f t="shared" ref="X754:Z754" si="732">SUBTOTAL(9,X749:X753)</f>
        <v>17172800</v>
      </c>
      <c r="Y754" s="123">
        <f t="shared" si="732"/>
        <v>632387665</v>
      </c>
      <c r="Z754" s="123">
        <f t="shared" si="732"/>
        <v>7165219535</v>
      </c>
      <c r="AA754" s="93"/>
      <c r="AB754" s="93"/>
      <c r="AC754" s="272"/>
      <c r="AE754" s="23"/>
      <c r="AF754" s="24"/>
      <c r="AG754" s="23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</row>
    <row r="755" spans="1:43" ht="12" customHeight="1">
      <c r="A755" s="93"/>
      <c r="C755" s="93"/>
      <c r="D755" s="94"/>
      <c r="E755" s="93"/>
      <c r="F755" s="93"/>
      <c r="G755" s="95"/>
      <c r="H755" s="93"/>
      <c r="I755" s="95"/>
      <c r="K755" s="278"/>
      <c r="M755" s="93"/>
      <c r="O755" s="93"/>
      <c r="P755" s="93"/>
      <c r="U755" s="134"/>
      <c r="V755" s="134"/>
      <c r="W755" s="134"/>
      <c r="X755" s="134"/>
      <c r="Y755" s="134"/>
      <c r="Z755" s="93"/>
      <c r="AA755" s="93"/>
      <c r="AB755" s="93"/>
      <c r="AC755" s="272"/>
      <c r="AE755" s="23"/>
      <c r="AF755" s="24"/>
      <c r="AG755" s="23"/>
    </row>
    <row r="756" spans="1:43" ht="36">
      <c r="A756" s="93"/>
      <c r="C756" s="93"/>
      <c r="D756" s="94"/>
      <c r="E756" s="93"/>
      <c r="F756" s="93"/>
      <c r="G756" s="95"/>
      <c r="H756" s="93"/>
      <c r="I756" s="95"/>
      <c r="K756" s="277" t="s">
        <v>645</v>
      </c>
      <c r="L756" s="33">
        <f>L754+L746+L740</f>
        <v>13199204000</v>
      </c>
      <c r="M756" s="123">
        <f>M754+M746+M740</f>
        <v>13759563297</v>
      </c>
      <c r="N756" s="33">
        <v>5812096141</v>
      </c>
      <c r="O756" s="123">
        <f t="shared" ref="O756:P756" si="733">O754+O746+O740</f>
        <v>969523762</v>
      </c>
      <c r="P756" s="123">
        <f t="shared" si="733"/>
        <v>4121687000</v>
      </c>
      <c r="Q756" s="123">
        <v>8668352535</v>
      </c>
      <c r="R756" s="33">
        <v>4121687000</v>
      </c>
      <c r="S756" s="33">
        <v>12443986859</v>
      </c>
      <c r="T756" s="33">
        <v>0</v>
      </c>
      <c r="U756" s="123">
        <f t="shared" ref="U756:W756" si="734">U754+U746+U740</f>
        <v>211979448</v>
      </c>
      <c r="V756" s="123">
        <f t="shared" si="734"/>
        <v>0</v>
      </c>
      <c r="W756" s="123">
        <f t="shared" si="734"/>
        <v>205964774</v>
      </c>
      <c r="X756" s="123">
        <f t="shared" ref="X756:Z756" si="735">X754+X746+X740</f>
        <v>417944222</v>
      </c>
      <c r="Y756" s="123">
        <f t="shared" si="735"/>
        <v>3703742778</v>
      </c>
      <c r="Z756" s="123">
        <f t="shared" si="735"/>
        <v>8668352535</v>
      </c>
      <c r="AA756" s="93"/>
      <c r="AB756" s="93"/>
      <c r="AC756" s="272"/>
      <c r="AE756" s="23"/>
      <c r="AF756" s="24"/>
      <c r="AG756" s="23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</row>
    <row r="757" spans="1:43" s="93" customFormat="1" ht="5.25" customHeight="1">
      <c r="D757" s="94"/>
      <c r="G757" s="95"/>
      <c r="I757" s="95"/>
      <c r="K757" s="96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C757" s="272"/>
      <c r="AE757" s="85"/>
      <c r="AF757" s="81"/>
      <c r="AG757" s="85"/>
    </row>
    <row r="758" spans="1:43" ht="15.75" customHeight="1">
      <c r="A758" s="73"/>
      <c r="B758" s="75"/>
      <c r="C758" s="73"/>
      <c r="D758" s="73"/>
      <c r="E758" s="73"/>
      <c r="F758" s="73"/>
      <c r="G758" s="73"/>
      <c r="H758" s="73"/>
      <c r="I758" s="310"/>
      <c r="J758" s="75"/>
      <c r="K758" s="280" t="s">
        <v>646</v>
      </c>
      <c r="L758" s="75"/>
      <c r="M758" s="73"/>
      <c r="N758" s="75"/>
      <c r="O758" s="73"/>
      <c r="P758" s="137"/>
      <c r="Q758" s="75"/>
      <c r="R758" s="75"/>
      <c r="S758" s="75"/>
      <c r="T758" s="75"/>
      <c r="U758" s="137"/>
      <c r="V758" s="137"/>
      <c r="W758" s="137"/>
      <c r="X758" s="137"/>
      <c r="Y758" s="137"/>
      <c r="Z758" s="73"/>
      <c r="AA758" s="73"/>
      <c r="AB758" s="73"/>
      <c r="AC758" s="73"/>
      <c r="AE758" s="23"/>
      <c r="AF758" s="24"/>
      <c r="AG758" s="23"/>
    </row>
    <row r="759" spans="1:43" ht="12.75" customHeight="1">
      <c r="A759" s="93"/>
      <c r="C759" s="93"/>
      <c r="D759" s="94"/>
      <c r="E759" s="93"/>
      <c r="F759" s="93"/>
      <c r="G759" s="95"/>
      <c r="H759" s="93"/>
      <c r="I759" s="95"/>
      <c r="K759" s="60" t="s">
        <v>22</v>
      </c>
      <c r="M759" s="93"/>
      <c r="O759" s="93"/>
      <c r="P759" s="93"/>
      <c r="U759" s="134"/>
      <c r="V759" s="134"/>
      <c r="W759" s="134"/>
      <c r="X759" s="134"/>
      <c r="Y759" s="134"/>
      <c r="Z759" s="93"/>
      <c r="AA759" s="93"/>
      <c r="AB759" s="93"/>
      <c r="AC759" s="272"/>
      <c r="AE759" s="23"/>
      <c r="AF759" s="24"/>
      <c r="AG759" s="23"/>
    </row>
    <row r="760" spans="1:43" ht="13.7" customHeight="1">
      <c r="A760" s="17">
        <v>33</v>
      </c>
      <c r="B760" s="106">
        <v>0</v>
      </c>
      <c r="C760" s="17" t="s">
        <v>23</v>
      </c>
      <c r="D760" s="18" t="s">
        <v>62</v>
      </c>
      <c r="E760" s="17" t="s">
        <v>647</v>
      </c>
      <c r="F760" s="17" t="s">
        <v>647</v>
      </c>
      <c r="G760" s="18" t="s">
        <v>648</v>
      </c>
      <c r="H760" s="18" t="s">
        <v>27</v>
      </c>
      <c r="I760" s="18">
        <v>30126939</v>
      </c>
      <c r="J760" s="124" t="str">
        <f t="shared" ref="J760:J778" si="736">CONCATENATE(I760,"-",H760)</f>
        <v>30126939-EJECUCION</v>
      </c>
      <c r="K760" s="18" t="s">
        <v>649</v>
      </c>
      <c r="L760" s="107">
        <v>800000000</v>
      </c>
      <c r="M760" s="19">
        <v>802889436</v>
      </c>
      <c r="N760" s="107">
        <v>586920000</v>
      </c>
      <c r="O760" s="19">
        <v>583417436</v>
      </c>
      <c r="P760" s="19">
        <v>100000000</v>
      </c>
      <c r="Q760" s="19">
        <v>119472000</v>
      </c>
      <c r="R760" s="108">
        <v>100000000</v>
      </c>
      <c r="S760" s="20">
        <v>113080000</v>
      </c>
      <c r="T760" s="21">
        <v>0</v>
      </c>
      <c r="U760" s="284">
        <v>0</v>
      </c>
      <c r="V760" s="284">
        <v>0</v>
      </c>
      <c r="W760" s="284">
        <v>0</v>
      </c>
      <c r="X760" s="284">
        <f t="shared" ref="X760:X778" si="737">U760+V760+W760</f>
        <v>0</v>
      </c>
      <c r="Y760" s="284">
        <f t="shared" ref="Y760:Y778" si="738">P760-X760</f>
        <v>100000000</v>
      </c>
      <c r="Z760" s="284">
        <f t="shared" ref="Z760:Z778" si="739">M760-(O760+P760)</f>
        <v>119472000</v>
      </c>
      <c r="AA760" s="17" t="s">
        <v>29</v>
      </c>
      <c r="AB760" s="17" t="s">
        <v>702</v>
      </c>
      <c r="AC760" s="88" t="s">
        <v>158</v>
      </c>
      <c r="AD760" s="22" t="s">
        <v>31</v>
      </c>
      <c r="AE760" s="23"/>
      <c r="AF760" s="24"/>
      <c r="AG760" s="23" t="s">
        <v>45</v>
      </c>
    </row>
    <row r="761" spans="1:43" ht="13.7" customHeight="1">
      <c r="A761" s="17">
        <v>33</v>
      </c>
      <c r="B761" s="106">
        <v>0</v>
      </c>
      <c r="C761" s="17" t="s">
        <v>23</v>
      </c>
      <c r="D761" s="18" t="s">
        <v>319</v>
      </c>
      <c r="E761" s="17" t="s">
        <v>647</v>
      </c>
      <c r="F761" s="17" t="s">
        <v>647</v>
      </c>
      <c r="G761" s="18" t="s">
        <v>588</v>
      </c>
      <c r="H761" s="18" t="s">
        <v>27</v>
      </c>
      <c r="I761" s="18">
        <v>30135459</v>
      </c>
      <c r="J761" s="124" t="str">
        <f t="shared" si="736"/>
        <v>30135459-EJECUCION</v>
      </c>
      <c r="K761" s="18" t="s">
        <v>650</v>
      </c>
      <c r="L761" s="107">
        <v>800000000</v>
      </c>
      <c r="M761" s="19">
        <v>807539000</v>
      </c>
      <c r="N761" s="107">
        <v>548700000</v>
      </c>
      <c r="O761" s="19">
        <v>548700000</v>
      </c>
      <c r="P761" s="19">
        <v>150000000</v>
      </c>
      <c r="Q761" s="19">
        <v>108839000</v>
      </c>
      <c r="R761" s="108">
        <v>150000000</v>
      </c>
      <c r="S761" s="20">
        <v>101300000</v>
      </c>
      <c r="T761" s="21">
        <v>0</v>
      </c>
      <c r="U761" s="284">
        <v>0</v>
      </c>
      <c r="V761" s="284">
        <v>28666099</v>
      </c>
      <c r="W761" s="284">
        <v>0</v>
      </c>
      <c r="X761" s="284">
        <f t="shared" si="737"/>
        <v>28666099</v>
      </c>
      <c r="Y761" s="284">
        <f t="shared" si="738"/>
        <v>121333901</v>
      </c>
      <c r="Z761" s="284">
        <f t="shared" si="739"/>
        <v>108839000</v>
      </c>
      <c r="AA761" s="17" t="s">
        <v>29</v>
      </c>
      <c r="AB761" s="17" t="s">
        <v>702</v>
      </c>
      <c r="AC761" s="88" t="s">
        <v>158</v>
      </c>
      <c r="AD761" s="22" t="s">
        <v>31</v>
      </c>
      <c r="AE761" s="23"/>
      <c r="AF761" s="24"/>
      <c r="AG761" s="23" t="s">
        <v>45</v>
      </c>
    </row>
    <row r="762" spans="1:43" ht="13.7" customHeight="1">
      <c r="A762" s="17">
        <v>33</v>
      </c>
      <c r="B762" s="106">
        <v>0</v>
      </c>
      <c r="C762" s="17" t="s">
        <v>23</v>
      </c>
      <c r="D762" s="18" t="s">
        <v>591</v>
      </c>
      <c r="E762" s="17" t="s">
        <v>647</v>
      </c>
      <c r="F762" s="17" t="s">
        <v>647</v>
      </c>
      <c r="G762" s="18" t="s">
        <v>596</v>
      </c>
      <c r="H762" s="18" t="s">
        <v>27</v>
      </c>
      <c r="I762" s="18">
        <v>30136317</v>
      </c>
      <c r="J762" s="124" t="str">
        <f t="shared" si="736"/>
        <v>30136317-EJECUCION</v>
      </c>
      <c r="K762" s="18" t="s">
        <v>651</v>
      </c>
      <c r="L762" s="107">
        <v>191000000</v>
      </c>
      <c r="M762" s="19">
        <v>191000000</v>
      </c>
      <c r="N762" s="107">
        <v>47750000</v>
      </c>
      <c r="O762" s="19">
        <v>47750000</v>
      </c>
      <c r="P762" s="19">
        <v>80000000</v>
      </c>
      <c r="Q762" s="19">
        <v>63250000</v>
      </c>
      <c r="R762" s="108">
        <v>80000000</v>
      </c>
      <c r="S762" s="20">
        <v>63250000</v>
      </c>
      <c r="T762" s="21">
        <v>0</v>
      </c>
      <c r="U762" s="284">
        <v>0</v>
      </c>
      <c r="V762" s="284">
        <v>0</v>
      </c>
      <c r="W762" s="284">
        <v>0</v>
      </c>
      <c r="X762" s="284">
        <f t="shared" si="737"/>
        <v>0</v>
      </c>
      <c r="Y762" s="284">
        <f t="shared" si="738"/>
        <v>80000000</v>
      </c>
      <c r="Z762" s="284">
        <f t="shared" si="739"/>
        <v>63250000</v>
      </c>
      <c r="AA762" s="17" t="s">
        <v>29</v>
      </c>
      <c r="AB762" s="17" t="s">
        <v>702</v>
      </c>
      <c r="AC762" s="88" t="s">
        <v>158</v>
      </c>
      <c r="AD762" s="22" t="s">
        <v>31</v>
      </c>
      <c r="AE762" s="23"/>
      <c r="AF762" s="24"/>
      <c r="AG762" s="23" t="s">
        <v>45</v>
      </c>
    </row>
    <row r="763" spans="1:43" ht="13.7" customHeight="1">
      <c r="A763" s="17">
        <v>33</v>
      </c>
      <c r="B763" s="106">
        <v>0</v>
      </c>
      <c r="C763" s="17" t="s">
        <v>23</v>
      </c>
      <c r="D763" s="18" t="s">
        <v>90</v>
      </c>
      <c r="E763" s="17" t="s">
        <v>647</v>
      </c>
      <c r="F763" s="17" t="s">
        <v>647</v>
      </c>
      <c r="G763" s="18" t="s">
        <v>159</v>
      </c>
      <c r="H763" s="18" t="s">
        <v>27</v>
      </c>
      <c r="I763" s="18">
        <v>30136293</v>
      </c>
      <c r="J763" s="124" t="str">
        <f t="shared" si="736"/>
        <v>30136293-EJECUCION</v>
      </c>
      <c r="K763" s="18" t="s">
        <v>652</v>
      </c>
      <c r="L763" s="107">
        <v>500000000</v>
      </c>
      <c r="M763" s="19">
        <v>500000000</v>
      </c>
      <c r="N763" s="107">
        <v>243360000</v>
      </c>
      <c r="O763" s="19">
        <v>249111000</v>
      </c>
      <c r="P763" s="19">
        <v>50000000</v>
      </c>
      <c r="Q763" s="19">
        <v>200889000</v>
      </c>
      <c r="R763" s="108">
        <v>50000000</v>
      </c>
      <c r="S763" s="20">
        <v>206640000</v>
      </c>
      <c r="T763" s="21">
        <v>0</v>
      </c>
      <c r="U763" s="284">
        <v>0</v>
      </c>
      <c r="V763" s="284">
        <v>0</v>
      </c>
      <c r="W763" s="284">
        <v>0</v>
      </c>
      <c r="X763" s="284">
        <f t="shared" si="737"/>
        <v>0</v>
      </c>
      <c r="Y763" s="284">
        <f t="shared" si="738"/>
        <v>50000000</v>
      </c>
      <c r="Z763" s="284">
        <f t="shared" si="739"/>
        <v>200889000</v>
      </c>
      <c r="AA763" s="17" t="s">
        <v>29</v>
      </c>
      <c r="AB763" s="17" t="s">
        <v>702</v>
      </c>
      <c r="AC763" s="88" t="s">
        <v>158</v>
      </c>
      <c r="AD763" s="22" t="s">
        <v>31</v>
      </c>
      <c r="AE763" s="23"/>
      <c r="AF763" s="24"/>
      <c r="AG763" s="23" t="s">
        <v>45</v>
      </c>
    </row>
    <row r="764" spans="1:43" ht="13.7" customHeight="1">
      <c r="A764" s="17">
        <v>33</v>
      </c>
      <c r="B764" s="106">
        <v>0</v>
      </c>
      <c r="C764" s="17" t="s">
        <v>23</v>
      </c>
      <c r="D764" s="18" t="s">
        <v>591</v>
      </c>
      <c r="E764" s="17" t="s">
        <v>647</v>
      </c>
      <c r="F764" s="17" t="s">
        <v>647</v>
      </c>
      <c r="G764" s="18" t="s">
        <v>596</v>
      </c>
      <c r="H764" s="18" t="s">
        <v>27</v>
      </c>
      <c r="I764" s="18">
        <v>30137060</v>
      </c>
      <c r="J764" s="124" t="str">
        <f t="shared" si="736"/>
        <v>30137060-EJECUCION</v>
      </c>
      <c r="K764" s="18" t="s">
        <v>653</v>
      </c>
      <c r="L764" s="107">
        <v>2332740000</v>
      </c>
      <c r="M764" s="19">
        <v>2332740000</v>
      </c>
      <c r="N764" s="107">
        <v>833185000</v>
      </c>
      <c r="O764" s="19">
        <v>787041682</v>
      </c>
      <c r="P764" s="19">
        <v>100000000</v>
      </c>
      <c r="Q764" s="19">
        <v>1445698318</v>
      </c>
      <c r="R764" s="108">
        <v>100000000</v>
      </c>
      <c r="S764" s="20">
        <v>1399555000</v>
      </c>
      <c r="T764" s="21">
        <v>0</v>
      </c>
      <c r="U764" s="284">
        <v>0</v>
      </c>
      <c r="V764" s="284">
        <v>0</v>
      </c>
      <c r="W764" s="284">
        <v>0</v>
      </c>
      <c r="X764" s="284">
        <f t="shared" si="737"/>
        <v>0</v>
      </c>
      <c r="Y764" s="284">
        <f t="shared" si="738"/>
        <v>100000000</v>
      </c>
      <c r="Z764" s="284">
        <f t="shared" si="739"/>
        <v>1445698318</v>
      </c>
      <c r="AA764" s="17" t="s">
        <v>29</v>
      </c>
      <c r="AB764" s="17" t="s">
        <v>702</v>
      </c>
      <c r="AC764" s="88" t="s">
        <v>158</v>
      </c>
      <c r="AD764" s="22" t="s">
        <v>31</v>
      </c>
      <c r="AE764" s="23"/>
      <c r="AF764" s="24"/>
      <c r="AG764" s="23" t="s">
        <v>45</v>
      </c>
    </row>
    <row r="765" spans="1:43" ht="13.7" customHeight="1">
      <c r="A765" s="17">
        <v>33</v>
      </c>
      <c r="B765" s="106">
        <v>0</v>
      </c>
      <c r="C765" s="17" t="s">
        <v>23</v>
      </c>
      <c r="D765" s="18" t="s">
        <v>591</v>
      </c>
      <c r="E765" s="17" t="s">
        <v>647</v>
      </c>
      <c r="F765" s="17" t="s">
        <v>647</v>
      </c>
      <c r="G765" s="18" t="s">
        <v>592</v>
      </c>
      <c r="H765" s="18" t="s">
        <v>27</v>
      </c>
      <c r="I765" s="18">
        <v>30325327</v>
      </c>
      <c r="J765" s="124" t="str">
        <f t="shared" si="736"/>
        <v>30325327-EJECUCION</v>
      </c>
      <c r="K765" s="18" t="s">
        <v>654</v>
      </c>
      <c r="L765" s="107">
        <v>310000000</v>
      </c>
      <c r="M765" s="19">
        <v>310000000</v>
      </c>
      <c r="N765" s="107">
        <v>232500000</v>
      </c>
      <c r="O765" s="19">
        <v>228218950</v>
      </c>
      <c r="P765" s="19">
        <v>81781050</v>
      </c>
      <c r="Q765" s="19">
        <v>0</v>
      </c>
      <c r="R765" s="108">
        <v>77500000</v>
      </c>
      <c r="S765" s="20">
        <v>0</v>
      </c>
      <c r="T765" s="21">
        <v>0</v>
      </c>
      <c r="U765" s="284">
        <v>0</v>
      </c>
      <c r="V765" s="284">
        <v>0</v>
      </c>
      <c r="W765" s="284">
        <v>0</v>
      </c>
      <c r="X765" s="284">
        <f t="shared" si="737"/>
        <v>0</v>
      </c>
      <c r="Y765" s="284">
        <f t="shared" si="738"/>
        <v>81781050</v>
      </c>
      <c r="Z765" s="284">
        <f t="shared" si="739"/>
        <v>0</v>
      </c>
      <c r="AA765" s="17" t="s">
        <v>29</v>
      </c>
      <c r="AB765" s="17" t="s">
        <v>702</v>
      </c>
      <c r="AC765" s="88" t="s">
        <v>158</v>
      </c>
      <c r="AD765" s="22" t="s">
        <v>31</v>
      </c>
      <c r="AE765" s="23"/>
      <c r="AF765" s="24"/>
      <c r="AG765" s="23" t="s">
        <v>45</v>
      </c>
    </row>
    <row r="766" spans="1:43" ht="13.7" customHeight="1">
      <c r="A766" s="17">
        <v>33</v>
      </c>
      <c r="B766" s="106">
        <v>0</v>
      </c>
      <c r="C766" s="17" t="s">
        <v>23</v>
      </c>
      <c r="D766" s="18" t="s">
        <v>62</v>
      </c>
      <c r="E766" s="17" t="s">
        <v>647</v>
      </c>
      <c r="F766" s="17" t="s">
        <v>647</v>
      </c>
      <c r="G766" s="18" t="s">
        <v>594</v>
      </c>
      <c r="H766" s="18" t="s">
        <v>27</v>
      </c>
      <c r="I766" s="18">
        <v>30342025</v>
      </c>
      <c r="J766" s="124" t="str">
        <f t="shared" si="736"/>
        <v>30342025-EJECUCION</v>
      </c>
      <c r="K766" s="18" t="s">
        <v>655</v>
      </c>
      <c r="L766" s="107">
        <v>700000000</v>
      </c>
      <c r="M766" s="19">
        <v>286280796</v>
      </c>
      <c r="N766" s="107">
        <v>70000000</v>
      </c>
      <c r="O766" s="19">
        <v>69980796</v>
      </c>
      <c r="P766" s="19">
        <v>100000000</v>
      </c>
      <c r="Q766" s="19">
        <v>116300000</v>
      </c>
      <c r="R766" s="108">
        <v>100000000</v>
      </c>
      <c r="S766" s="20">
        <v>530000000</v>
      </c>
      <c r="T766" s="21">
        <v>0</v>
      </c>
      <c r="U766" s="284">
        <v>0</v>
      </c>
      <c r="V766" s="284">
        <v>0</v>
      </c>
      <c r="W766" s="284">
        <v>0</v>
      </c>
      <c r="X766" s="284">
        <f t="shared" si="737"/>
        <v>0</v>
      </c>
      <c r="Y766" s="284">
        <f t="shared" si="738"/>
        <v>100000000</v>
      </c>
      <c r="Z766" s="284">
        <f t="shared" si="739"/>
        <v>116300000</v>
      </c>
      <c r="AA766" s="17" t="s">
        <v>29</v>
      </c>
      <c r="AB766" s="17" t="s">
        <v>702</v>
      </c>
      <c r="AC766" s="88" t="s">
        <v>158</v>
      </c>
      <c r="AD766" s="22" t="s">
        <v>31</v>
      </c>
      <c r="AE766" s="23"/>
      <c r="AF766" s="24"/>
      <c r="AG766" s="23" t="s">
        <v>45</v>
      </c>
    </row>
    <row r="767" spans="1:43" ht="13.7" customHeight="1">
      <c r="A767" s="17">
        <v>33</v>
      </c>
      <c r="B767" s="106">
        <v>0</v>
      </c>
      <c r="C767" s="17" t="s">
        <v>23</v>
      </c>
      <c r="D767" s="18" t="s">
        <v>62</v>
      </c>
      <c r="E767" s="17" t="s">
        <v>647</v>
      </c>
      <c r="F767" s="17" t="s">
        <v>647</v>
      </c>
      <c r="G767" s="18" t="s">
        <v>588</v>
      </c>
      <c r="H767" s="18" t="s">
        <v>27</v>
      </c>
      <c r="I767" s="18">
        <v>30440729</v>
      </c>
      <c r="J767" s="124" t="str">
        <f t="shared" si="736"/>
        <v>30440729-EJECUCION</v>
      </c>
      <c r="K767" s="18" t="s">
        <v>656</v>
      </c>
      <c r="L767" s="107">
        <v>320000000</v>
      </c>
      <c r="M767" s="19">
        <v>320000000</v>
      </c>
      <c r="N767" s="107">
        <v>100000000</v>
      </c>
      <c r="O767" s="19">
        <v>72527237</v>
      </c>
      <c r="P767" s="19">
        <v>160000000</v>
      </c>
      <c r="Q767" s="19">
        <v>87472763</v>
      </c>
      <c r="R767" s="108">
        <v>160000000</v>
      </c>
      <c r="S767" s="20">
        <v>60000000</v>
      </c>
      <c r="T767" s="21">
        <v>0</v>
      </c>
      <c r="U767" s="284">
        <v>0</v>
      </c>
      <c r="V767" s="284">
        <v>0</v>
      </c>
      <c r="W767" s="284">
        <v>0</v>
      </c>
      <c r="X767" s="284">
        <f t="shared" si="737"/>
        <v>0</v>
      </c>
      <c r="Y767" s="284">
        <f t="shared" si="738"/>
        <v>160000000</v>
      </c>
      <c r="Z767" s="284">
        <f t="shared" si="739"/>
        <v>87472763</v>
      </c>
      <c r="AA767" s="17" t="s">
        <v>29</v>
      </c>
      <c r="AB767" s="17" t="s">
        <v>702</v>
      </c>
      <c r="AC767" s="88" t="s">
        <v>158</v>
      </c>
      <c r="AD767" s="22" t="s">
        <v>31</v>
      </c>
      <c r="AE767" s="23"/>
      <c r="AF767" s="24"/>
      <c r="AG767" s="23"/>
    </row>
    <row r="768" spans="1:43" ht="13.7" customHeight="1">
      <c r="A768" s="17">
        <v>33</v>
      </c>
      <c r="B768" s="106"/>
      <c r="C768" s="17" t="s">
        <v>23</v>
      </c>
      <c r="D768" s="18" t="s">
        <v>591</v>
      </c>
      <c r="E768" s="17" t="s">
        <v>647</v>
      </c>
      <c r="F768" s="17" t="s">
        <v>647</v>
      </c>
      <c r="G768" s="18" t="s">
        <v>596</v>
      </c>
      <c r="H768" s="18" t="s">
        <v>27</v>
      </c>
      <c r="I768" s="18">
        <v>30132159</v>
      </c>
      <c r="J768" s="124" t="str">
        <f t="shared" si="736"/>
        <v>30132159-EJECUCION</v>
      </c>
      <c r="K768" s="18" t="s">
        <v>719</v>
      </c>
      <c r="L768" s="107"/>
      <c r="M768" s="19">
        <v>706255000</v>
      </c>
      <c r="N768" s="107"/>
      <c r="O768" s="19">
        <v>636746827</v>
      </c>
      <c r="P768" s="19">
        <v>69508173</v>
      </c>
      <c r="Q768" s="19">
        <v>0</v>
      </c>
      <c r="R768" s="108"/>
      <c r="S768" s="20"/>
      <c r="T768" s="21"/>
      <c r="U768" s="284">
        <v>0</v>
      </c>
      <c r="V768" s="284">
        <v>0</v>
      </c>
      <c r="W768" s="284">
        <v>0</v>
      </c>
      <c r="X768" s="284">
        <f t="shared" si="737"/>
        <v>0</v>
      </c>
      <c r="Y768" s="284">
        <f t="shared" si="738"/>
        <v>69508173</v>
      </c>
      <c r="Z768" s="284">
        <f t="shared" si="739"/>
        <v>0</v>
      </c>
      <c r="AA768" s="17" t="s">
        <v>29</v>
      </c>
      <c r="AB768" s="17" t="s">
        <v>702</v>
      </c>
      <c r="AC768" s="88" t="s">
        <v>30</v>
      </c>
      <c r="AD768" s="22"/>
      <c r="AE768" s="23"/>
      <c r="AF768" s="24"/>
      <c r="AG768" s="23"/>
    </row>
    <row r="769" spans="1:43" ht="13.7" customHeight="1">
      <c r="A769" s="17">
        <v>33</v>
      </c>
      <c r="B769" s="106"/>
      <c r="C769" s="17" t="s">
        <v>23</v>
      </c>
      <c r="D769" s="18" t="s">
        <v>62</v>
      </c>
      <c r="E769" s="17" t="s">
        <v>647</v>
      </c>
      <c r="F769" s="17" t="s">
        <v>647</v>
      </c>
      <c r="G769" s="18" t="s">
        <v>648</v>
      </c>
      <c r="H769" s="18" t="s">
        <v>27</v>
      </c>
      <c r="I769" s="18">
        <v>30130362</v>
      </c>
      <c r="J769" s="124" t="str">
        <f t="shared" si="736"/>
        <v>30130362-EJECUCION</v>
      </c>
      <c r="K769" s="18" t="s">
        <v>720</v>
      </c>
      <c r="L769" s="107"/>
      <c r="M769" s="19">
        <v>250000000</v>
      </c>
      <c r="N769" s="107"/>
      <c r="O769" s="19">
        <v>242774719</v>
      </c>
      <c r="P769" s="19">
        <v>7225281</v>
      </c>
      <c r="Q769" s="19">
        <v>0</v>
      </c>
      <c r="R769" s="108"/>
      <c r="S769" s="20"/>
      <c r="T769" s="21"/>
      <c r="U769" s="284">
        <v>0</v>
      </c>
      <c r="V769" s="284">
        <v>0</v>
      </c>
      <c r="W769" s="284">
        <v>0</v>
      </c>
      <c r="X769" s="284">
        <f t="shared" si="737"/>
        <v>0</v>
      </c>
      <c r="Y769" s="284">
        <f t="shared" si="738"/>
        <v>7225281</v>
      </c>
      <c r="Z769" s="284">
        <f t="shared" si="739"/>
        <v>0</v>
      </c>
      <c r="AA769" s="17" t="s">
        <v>29</v>
      </c>
      <c r="AB769" s="17" t="s">
        <v>702</v>
      </c>
      <c r="AC769" s="88" t="s">
        <v>30</v>
      </c>
      <c r="AD769" s="22"/>
      <c r="AE769" s="23"/>
      <c r="AF769" s="24"/>
      <c r="AG769" s="23"/>
    </row>
    <row r="770" spans="1:43" ht="13.7" customHeight="1">
      <c r="A770" s="17">
        <v>33</v>
      </c>
      <c r="B770" s="106"/>
      <c r="C770" s="17" t="s">
        <v>23</v>
      </c>
      <c r="D770" s="18" t="s">
        <v>62</v>
      </c>
      <c r="E770" s="17" t="s">
        <v>647</v>
      </c>
      <c r="F770" s="17" t="s">
        <v>647</v>
      </c>
      <c r="G770" s="18" t="s">
        <v>668</v>
      </c>
      <c r="H770" s="18" t="s">
        <v>27</v>
      </c>
      <c r="I770" s="18">
        <v>30343727</v>
      </c>
      <c r="J770" s="124" t="str">
        <f t="shared" si="736"/>
        <v>30343727-EJECUCION</v>
      </c>
      <c r="K770" s="18" t="s">
        <v>721</v>
      </c>
      <c r="L770" s="107"/>
      <c r="M770" s="19">
        <v>60000000</v>
      </c>
      <c r="N770" s="107"/>
      <c r="O770" s="19">
        <v>55500000</v>
      </c>
      <c r="P770" s="19">
        <v>4500000</v>
      </c>
      <c r="Q770" s="19">
        <v>0</v>
      </c>
      <c r="R770" s="108"/>
      <c r="S770" s="20"/>
      <c r="T770" s="21"/>
      <c r="U770" s="284">
        <v>0</v>
      </c>
      <c r="V770" s="284">
        <v>0</v>
      </c>
      <c r="W770" s="284">
        <v>0</v>
      </c>
      <c r="X770" s="284">
        <f t="shared" si="737"/>
        <v>0</v>
      </c>
      <c r="Y770" s="284">
        <f t="shared" si="738"/>
        <v>4500000</v>
      </c>
      <c r="Z770" s="284">
        <f t="shared" si="739"/>
        <v>0</v>
      </c>
      <c r="AA770" s="17" t="s">
        <v>29</v>
      </c>
      <c r="AB770" s="17" t="s">
        <v>708</v>
      </c>
      <c r="AC770" s="88" t="s">
        <v>30</v>
      </c>
      <c r="AD770" s="22"/>
      <c r="AE770" s="23"/>
      <c r="AF770" s="24"/>
      <c r="AG770" s="23"/>
    </row>
    <row r="771" spans="1:43" ht="13.7" customHeight="1">
      <c r="A771" s="17">
        <v>33</v>
      </c>
      <c r="B771" s="106"/>
      <c r="C771" s="17" t="s">
        <v>23</v>
      </c>
      <c r="D771" s="18" t="s">
        <v>62</v>
      </c>
      <c r="E771" s="17" t="s">
        <v>647</v>
      </c>
      <c r="F771" s="17" t="s">
        <v>647</v>
      </c>
      <c r="G771" s="18" t="s">
        <v>588</v>
      </c>
      <c r="H771" s="18" t="s">
        <v>27</v>
      </c>
      <c r="I771" s="18">
        <v>30464733</v>
      </c>
      <c r="J771" s="124" t="str">
        <f t="shared" si="736"/>
        <v>30464733-EJECUCION</v>
      </c>
      <c r="K771" s="18" t="s">
        <v>722</v>
      </c>
      <c r="L771" s="107"/>
      <c r="M771" s="19">
        <v>503414000</v>
      </c>
      <c r="N771" s="107"/>
      <c r="O771" s="19">
        <v>491888375</v>
      </c>
      <c r="P771" s="19">
        <v>11525625</v>
      </c>
      <c r="Q771" s="19">
        <v>0</v>
      </c>
      <c r="R771" s="108"/>
      <c r="S771" s="20"/>
      <c r="T771" s="21"/>
      <c r="U771" s="284">
        <v>0</v>
      </c>
      <c r="V771" s="284">
        <v>0</v>
      </c>
      <c r="W771" s="284">
        <v>0</v>
      </c>
      <c r="X771" s="284">
        <f t="shared" si="737"/>
        <v>0</v>
      </c>
      <c r="Y771" s="284">
        <f t="shared" si="738"/>
        <v>11525625</v>
      </c>
      <c r="Z771" s="284">
        <f t="shared" si="739"/>
        <v>0</v>
      </c>
      <c r="AA771" s="17" t="s">
        <v>29</v>
      </c>
      <c r="AB771" s="17" t="s">
        <v>702</v>
      </c>
      <c r="AC771" s="88" t="s">
        <v>30</v>
      </c>
      <c r="AD771" s="22"/>
      <c r="AE771" s="23"/>
      <c r="AF771" s="24"/>
      <c r="AG771" s="23"/>
    </row>
    <row r="772" spans="1:43" ht="13.7" customHeight="1">
      <c r="A772" s="17">
        <v>33</v>
      </c>
      <c r="B772" s="106"/>
      <c r="C772" s="17" t="s">
        <v>23</v>
      </c>
      <c r="D772" s="18" t="s">
        <v>90</v>
      </c>
      <c r="E772" s="17" t="s">
        <v>647</v>
      </c>
      <c r="F772" s="17" t="s">
        <v>647</v>
      </c>
      <c r="G772" s="18" t="s">
        <v>724</v>
      </c>
      <c r="H772" s="18" t="s">
        <v>27</v>
      </c>
      <c r="I772" s="18">
        <v>30378428</v>
      </c>
      <c r="J772" s="124" t="str">
        <f t="shared" si="736"/>
        <v>30378428-EJECUCION</v>
      </c>
      <c r="K772" s="18" t="s">
        <v>723</v>
      </c>
      <c r="L772" s="107"/>
      <c r="M772" s="19">
        <v>563347000</v>
      </c>
      <c r="N772" s="107"/>
      <c r="O772" s="19">
        <v>35193401</v>
      </c>
      <c r="P772" s="19">
        <v>328153599</v>
      </c>
      <c r="Q772" s="19">
        <v>200000000</v>
      </c>
      <c r="R772" s="108"/>
      <c r="S772" s="20"/>
      <c r="T772" s="21"/>
      <c r="U772" s="284">
        <v>0</v>
      </c>
      <c r="V772" s="284">
        <v>0</v>
      </c>
      <c r="W772" s="284">
        <v>0</v>
      </c>
      <c r="X772" s="284">
        <f t="shared" si="737"/>
        <v>0</v>
      </c>
      <c r="Y772" s="284">
        <f t="shared" si="738"/>
        <v>328153599</v>
      </c>
      <c r="Z772" s="284">
        <f t="shared" si="739"/>
        <v>200000000</v>
      </c>
      <c r="AA772" s="17" t="s">
        <v>29</v>
      </c>
      <c r="AB772" s="17" t="s">
        <v>702</v>
      </c>
      <c r="AC772" s="88" t="s">
        <v>30</v>
      </c>
      <c r="AD772" s="22"/>
      <c r="AE772" s="23"/>
      <c r="AF772" s="24"/>
      <c r="AG772" s="23"/>
    </row>
    <row r="773" spans="1:43" ht="13.7" customHeight="1">
      <c r="A773" s="17">
        <v>33</v>
      </c>
      <c r="B773" s="106">
        <v>0</v>
      </c>
      <c r="C773" s="17" t="s">
        <v>23</v>
      </c>
      <c r="D773" s="18" t="s">
        <v>62</v>
      </c>
      <c r="E773" s="17" t="s">
        <v>647</v>
      </c>
      <c r="F773" s="17" t="s">
        <v>647</v>
      </c>
      <c r="G773" s="18" t="s">
        <v>657</v>
      </c>
      <c r="H773" s="18" t="s">
        <v>27</v>
      </c>
      <c r="I773" s="18">
        <v>30363825</v>
      </c>
      <c r="J773" s="124" t="str">
        <f t="shared" si="736"/>
        <v>30363825-EJECUCION</v>
      </c>
      <c r="K773" s="18" t="s">
        <v>658</v>
      </c>
      <c r="L773" s="107">
        <v>1000000000</v>
      </c>
      <c r="M773" s="19">
        <v>1000000000</v>
      </c>
      <c r="N773" s="107">
        <v>125000000</v>
      </c>
      <c r="O773" s="19">
        <v>125000000</v>
      </c>
      <c r="P773" s="19">
        <v>200000000</v>
      </c>
      <c r="Q773" s="19">
        <v>675000000</v>
      </c>
      <c r="R773" s="108">
        <v>200000000</v>
      </c>
      <c r="S773" s="20">
        <v>675000000</v>
      </c>
      <c r="T773" s="21">
        <v>0</v>
      </c>
      <c r="U773" s="284">
        <v>0</v>
      </c>
      <c r="V773" s="284">
        <v>0</v>
      </c>
      <c r="W773" s="284">
        <v>0</v>
      </c>
      <c r="X773" s="284">
        <f t="shared" si="737"/>
        <v>0</v>
      </c>
      <c r="Y773" s="284">
        <f t="shared" si="738"/>
        <v>200000000</v>
      </c>
      <c r="Z773" s="284">
        <f t="shared" si="739"/>
        <v>675000000</v>
      </c>
      <c r="AA773" s="17" t="s">
        <v>29</v>
      </c>
      <c r="AB773" s="17" t="s">
        <v>702</v>
      </c>
      <c r="AC773" s="88" t="s">
        <v>158</v>
      </c>
      <c r="AD773" s="22" t="s">
        <v>31</v>
      </c>
      <c r="AE773" s="23"/>
      <c r="AF773" s="24"/>
      <c r="AG773" s="23" t="s">
        <v>45</v>
      </c>
    </row>
    <row r="774" spans="1:43" ht="13.7" customHeight="1">
      <c r="A774" s="17">
        <v>33</v>
      </c>
      <c r="B774" s="106">
        <v>0</v>
      </c>
      <c r="C774" s="17" t="s">
        <v>23</v>
      </c>
      <c r="D774" s="18" t="s">
        <v>62</v>
      </c>
      <c r="E774" s="17" t="s">
        <v>647</v>
      </c>
      <c r="F774" s="17" t="s">
        <v>647</v>
      </c>
      <c r="G774" s="18" t="s">
        <v>659</v>
      </c>
      <c r="H774" s="18" t="s">
        <v>27</v>
      </c>
      <c r="I774" s="18">
        <v>30364279</v>
      </c>
      <c r="J774" s="124" t="str">
        <f t="shared" si="736"/>
        <v>30364279-EJECUCION</v>
      </c>
      <c r="K774" s="18" t="s">
        <v>660</v>
      </c>
      <c r="L774" s="107">
        <v>1000000000</v>
      </c>
      <c r="M774" s="19">
        <v>1007332301</v>
      </c>
      <c r="N774" s="107">
        <v>500000000</v>
      </c>
      <c r="O774" s="19">
        <v>492332301</v>
      </c>
      <c r="P774" s="19">
        <v>515000000</v>
      </c>
      <c r="Q774" s="19">
        <v>0</v>
      </c>
      <c r="R774" s="111">
        <v>500000000</v>
      </c>
      <c r="S774" s="20">
        <v>0</v>
      </c>
      <c r="T774" s="21">
        <v>0</v>
      </c>
      <c r="U774" s="284">
        <v>0</v>
      </c>
      <c r="V774" s="284">
        <v>0</v>
      </c>
      <c r="W774" s="284">
        <v>0</v>
      </c>
      <c r="X774" s="284">
        <f t="shared" si="737"/>
        <v>0</v>
      </c>
      <c r="Y774" s="284">
        <f t="shared" si="738"/>
        <v>515000000</v>
      </c>
      <c r="Z774" s="284">
        <f t="shared" si="739"/>
        <v>0</v>
      </c>
      <c r="AA774" s="17" t="s">
        <v>29</v>
      </c>
      <c r="AB774" s="17" t="s">
        <v>702</v>
      </c>
      <c r="AC774" s="88" t="s">
        <v>158</v>
      </c>
      <c r="AD774" s="22" t="s">
        <v>31</v>
      </c>
      <c r="AE774" s="23"/>
      <c r="AF774" s="24"/>
      <c r="AG774" s="23" t="s">
        <v>45</v>
      </c>
    </row>
    <row r="775" spans="1:43" ht="13.7" customHeight="1">
      <c r="A775" s="17">
        <v>33</v>
      </c>
      <c r="B775" s="106">
        <v>0</v>
      </c>
      <c r="C775" s="17" t="s">
        <v>23</v>
      </c>
      <c r="D775" s="18" t="s">
        <v>90</v>
      </c>
      <c r="E775" s="17" t="s">
        <v>647</v>
      </c>
      <c r="F775" s="17" t="s">
        <v>647</v>
      </c>
      <c r="G775" s="18" t="s">
        <v>662</v>
      </c>
      <c r="H775" s="18" t="s">
        <v>27</v>
      </c>
      <c r="I775" s="18">
        <v>30405874</v>
      </c>
      <c r="J775" s="124" t="str">
        <f t="shared" si="736"/>
        <v>30405874-EJECUCION</v>
      </c>
      <c r="K775" s="18" t="s">
        <v>663</v>
      </c>
      <c r="L775" s="117">
        <v>413277000</v>
      </c>
      <c r="M775" s="19">
        <v>413277000</v>
      </c>
      <c r="N775" s="117">
        <v>50000000</v>
      </c>
      <c r="O775" s="19">
        <v>47040289</v>
      </c>
      <c r="P775" s="19">
        <v>100000000</v>
      </c>
      <c r="Q775" s="19">
        <v>266236711</v>
      </c>
      <c r="R775" s="118">
        <v>100000000</v>
      </c>
      <c r="S775" s="20">
        <v>263277000</v>
      </c>
      <c r="T775" s="21">
        <v>0</v>
      </c>
      <c r="U775" s="284">
        <v>0</v>
      </c>
      <c r="V775" s="284">
        <v>0</v>
      </c>
      <c r="W775" s="284">
        <v>0</v>
      </c>
      <c r="X775" s="284">
        <f t="shared" si="737"/>
        <v>0</v>
      </c>
      <c r="Y775" s="284">
        <f t="shared" si="738"/>
        <v>100000000</v>
      </c>
      <c r="Z775" s="284">
        <f t="shared" si="739"/>
        <v>266236711</v>
      </c>
      <c r="AA775" s="17" t="s">
        <v>29</v>
      </c>
      <c r="AB775" s="17" t="s">
        <v>702</v>
      </c>
      <c r="AC775" s="82" t="s">
        <v>158</v>
      </c>
      <c r="AD775" s="22" t="s">
        <v>31</v>
      </c>
      <c r="AE775" s="23"/>
      <c r="AF775" s="24"/>
      <c r="AG775" s="23" t="s">
        <v>45</v>
      </c>
    </row>
    <row r="776" spans="1:43" ht="13.7" customHeight="1">
      <c r="A776" s="17">
        <v>33</v>
      </c>
      <c r="B776" s="106">
        <v>0</v>
      </c>
      <c r="C776" s="17" t="s">
        <v>23</v>
      </c>
      <c r="D776" s="18" t="s">
        <v>591</v>
      </c>
      <c r="E776" s="17" t="s">
        <v>647</v>
      </c>
      <c r="F776" s="17" t="s">
        <v>647</v>
      </c>
      <c r="G776" s="18" t="s">
        <v>592</v>
      </c>
      <c r="H776" s="18" t="s">
        <v>27</v>
      </c>
      <c r="I776" s="18">
        <v>30434988</v>
      </c>
      <c r="J776" s="124" t="str">
        <f t="shared" si="736"/>
        <v>30434988-EJECUCION</v>
      </c>
      <c r="K776" s="18" t="s">
        <v>664</v>
      </c>
      <c r="L776" s="107">
        <v>2000000000</v>
      </c>
      <c r="M776" s="19">
        <v>2000000000</v>
      </c>
      <c r="N776" s="107">
        <v>200000000</v>
      </c>
      <c r="O776" s="19">
        <v>191993352</v>
      </c>
      <c r="P776" s="19">
        <v>350000000</v>
      </c>
      <c r="Q776" s="19">
        <v>1458006648</v>
      </c>
      <c r="R776" s="108">
        <v>350000000</v>
      </c>
      <c r="S776" s="20">
        <v>1450000000</v>
      </c>
      <c r="T776" s="21">
        <v>0</v>
      </c>
      <c r="U776" s="284">
        <v>0</v>
      </c>
      <c r="V776" s="284">
        <v>0</v>
      </c>
      <c r="W776" s="284">
        <v>0</v>
      </c>
      <c r="X776" s="284">
        <f t="shared" si="737"/>
        <v>0</v>
      </c>
      <c r="Y776" s="284">
        <f t="shared" si="738"/>
        <v>350000000</v>
      </c>
      <c r="Z776" s="284">
        <f t="shared" si="739"/>
        <v>1458006648</v>
      </c>
      <c r="AA776" s="17" t="s">
        <v>29</v>
      </c>
      <c r="AB776" s="17" t="s">
        <v>702</v>
      </c>
      <c r="AC776" s="88" t="s">
        <v>158</v>
      </c>
      <c r="AD776" s="22" t="s">
        <v>45</v>
      </c>
      <c r="AE776" s="23"/>
      <c r="AF776" s="24"/>
      <c r="AG776" s="23" t="s">
        <v>45</v>
      </c>
    </row>
    <row r="777" spans="1:43" ht="13.7" customHeight="1">
      <c r="A777" s="17">
        <v>33</v>
      </c>
      <c r="B777" s="106">
        <v>0</v>
      </c>
      <c r="C777" s="17" t="s">
        <v>23</v>
      </c>
      <c r="D777" s="18" t="s">
        <v>319</v>
      </c>
      <c r="E777" s="17" t="s">
        <v>647</v>
      </c>
      <c r="F777" s="17" t="s">
        <v>647</v>
      </c>
      <c r="G777" s="18" t="s">
        <v>666</v>
      </c>
      <c r="H777" s="18" t="s">
        <v>27</v>
      </c>
      <c r="I777" s="18">
        <v>30343724</v>
      </c>
      <c r="J777" s="124" t="str">
        <f t="shared" si="736"/>
        <v>30343724-EJECUCION</v>
      </c>
      <c r="K777" s="18" t="s">
        <v>667</v>
      </c>
      <c r="L777" s="107">
        <v>1260000000</v>
      </c>
      <c r="M777" s="19">
        <v>1260000000</v>
      </c>
      <c r="N777" s="107">
        <v>735000000</v>
      </c>
      <c r="O777" s="19">
        <v>734535131</v>
      </c>
      <c r="P777" s="19">
        <v>525464869</v>
      </c>
      <c r="Q777" s="19">
        <v>0</v>
      </c>
      <c r="R777" s="108">
        <v>525000000</v>
      </c>
      <c r="S777" s="20">
        <v>0</v>
      </c>
      <c r="T777" s="21">
        <v>0</v>
      </c>
      <c r="U777" s="284">
        <v>0</v>
      </c>
      <c r="V777" s="284">
        <v>0</v>
      </c>
      <c r="W777" s="284">
        <v>0</v>
      </c>
      <c r="X777" s="284">
        <f t="shared" si="737"/>
        <v>0</v>
      </c>
      <c r="Y777" s="284">
        <f t="shared" si="738"/>
        <v>525464869</v>
      </c>
      <c r="Z777" s="284">
        <f t="shared" si="739"/>
        <v>0</v>
      </c>
      <c r="AA777" s="17" t="s">
        <v>29</v>
      </c>
      <c r="AB777" s="17" t="s">
        <v>702</v>
      </c>
      <c r="AC777" s="88" t="s">
        <v>158</v>
      </c>
      <c r="AD777" s="22" t="s">
        <v>31</v>
      </c>
      <c r="AE777" s="23"/>
      <c r="AF777" s="24"/>
      <c r="AG777" s="23" t="s">
        <v>45</v>
      </c>
    </row>
    <row r="778" spans="1:43" ht="13.7" customHeight="1">
      <c r="A778" s="17">
        <v>33</v>
      </c>
      <c r="B778" s="106">
        <v>0</v>
      </c>
      <c r="C778" s="17" t="s">
        <v>23</v>
      </c>
      <c r="D778" s="18" t="s">
        <v>319</v>
      </c>
      <c r="E778" s="17" t="s">
        <v>647</v>
      </c>
      <c r="F778" s="17" t="s">
        <v>647</v>
      </c>
      <c r="G778" s="18" t="s">
        <v>668</v>
      </c>
      <c r="H778" s="18" t="s">
        <v>27</v>
      </c>
      <c r="I778" s="18">
        <v>30343724</v>
      </c>
      <c r="J778" s="124" t="str">
        <f t="shared" si="736"/>
        <v>30343724-EJECUCION</v>
      </c>
      <c r="K778" s="18" t="s">
        <v>667</v>
      </c>
      <c r="L778" s="107">
        <v>900000000</v>
      </c>
      <c r="M778" s="19">
        <v>900000000</v>
      </c>
      <c r="N778" s="107">
        <v>450000000</v>
      </c>
      <c r="O778" s="19">
        <v>364868700</v>
      </c>
      <c r="P778" s="19">
        <v>535131300</v>
      </c>
      <c r="Q778" s="19">
        <v>0</v>
      </c>
      <c r="R778" s="108">
        <v>450000000</v>
      </c>
      <c r="S778" s="20">
        <v>0</v>
      </c>
      <c r="T778" s="21">
        <v>0</v>
      </c>
      <c r="U778" s="284">
        <v>0</v>
      </c>
      <c r="V778" s="284">
        <v>0</v>
      </c>
      <c r="W778" s="284">
        <v>0</v>
      </c>
      <c r="X778" s="284">
        <f t="shared" si="737"/>
        <v>0</v>
      </c>
      <c r="Y778" s="284">
        <f t="shared" si="738"/>
        <v>535131300</v>
      </c>
      <c r="Z778" s="284">
        <f t="shared" si="739"/>
        <v>0</v>
      </c>
      <c r="AA778" s="17" t="s">
        <v>29</v>
      </c>
      <c r="AB778" s="17" t="s">
        <v>702</v>
      </c>
      <c r="AC778" s="88" t="s">
        <v>158</v>
      </c>
      <c r="AD778" s="22" t="s">
        <v>31</v>
      </c>
      <c r="AE778" s="23"/>
      <c r="AF778" s="24"/>
      <c r="AG778" s="23" t="s">
        <v>45</v>
      </c>
    </row>
    <row r="779" spans="1:43" ht="12" customHeight="1">
      <c r="A779" s="93"/>
      <c r="C779" s="93"/>
      <c r="D779" s="94"/>
      <c r="E779" s="93"/>
      <c r="F779" s="93"/>
      <c r="G779" s="95"/>
      <c r="H779" s="93"/>
      <c r="I779" s="95"/>
      <c r="K779" s="122" t="s">
        <v>47</v>
      </c>
      <c r="L779" s="25">
        <f>SUBTOTAL(9,L760:L778)</f>
        <v>12527017000</v>
      </c>
      <c r="M779" s="123">
        <f>SUBTOTAL(9,M760:M778)</f>
        <v>14214074533</v>
      </c>
      <c r="N779" s="25">
        <f t="shared" ref="N779:P779" si="740">SUBTOTAL(9,N760:N778)</f>
        <v>4722415000</v>
      </c>
      <c r="O779" s="123">
        <f t="shared" si="740"/>
        <v>6004620196</v>
      </c>
      <c r="P779" s="123">
        <f t="shared" si="740"/>
        <v>3468289897</v>
      </c>
      <c r="Q779" s="121">
        <v>4741164440</v>
      </c>
      <c r="R779" s="25">
        <v>3181756000</v>
      </c>
      <c r="S779" s="25">
        <v>5596993000</v>
      </c>
      <c r="T779" s="25">
        <v>0</v>
      </c>
      <c r="U779" s="123">
        <f t="shared" ref="U779:W779" si="741">SUBTOTAL(9,U760:U778)</f>
        <v>0</v>
      </c>
      <c r="V779" s="123">
        <f t="shared" si="741"/>
        <v>28666099</v>
      </c>
      <c r="W779" s="123">
        <f t="shared" si="741"/>
        <v>0</v>
      </c>
      <c r="X779" s="123">
        <f t="shared" ref="X779:Z779" si="742">SUBTOTAL(9,X760:X778)</f>
        <v>28666099</v>
      </c>
      <c r="Y779" s="123">
        <f t="shared" si="742"/>
        <v>3439623798</v>
      </c>
      <c r="Z779" s="123">
        <f t="shared" si="742"/>
        <v>4741164440</v>
      </c>
      <c r="AA779" s="93"/>
      <c r="AB779" s="93"/>
      <c r="AC779" s="272"/>
      <c r="AE779" s="23"/>
      <c r="AF779" s="24"/>
      <c r="AG779" s="23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</row>
    <row r="780" spans="1:43" s="32" customFormat="1" ht="3" customHeight="1">
      <c r="A780" s="99"/>
      <c r="C780" s="99"/>
      <c r="D780" s="100"/>
      <c r="E780" s="99"/>
      <c r="F780" s="99"/>
      <c r="G780" s="288"/>
      <c r="H780" s="99"/>
      <c r="I780" s="288"/>
      <c r="K780" s="290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99"/>
      <c r="AB780" s="99"/>
      <c r="AC780" s="273"/>
      <c r="AE780" s="23"/>
      <c r="AF780" s="24"/>
      <c r="AG780" s="23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</row>
    <row r="781" spans="1:43" ht="16.5" customHeight="1">
      <c r="A781" s="93"/>
      <c r="C781" s="93"/>
      <c r="D781" s="94"/>
      <c r="E781" s="93"/>
      <c r="F781" s="93"/>
      <c r="G781" s="95"/>
      <c r="H781" s="93"/>
      <c r="I781" s="95"/>
      <c r="K781" s="16" t="s">
        <v>48</v>
      </c>
      <c r="M781" s="93"/>
      <c r="O781" s="93"/>
      <c r="P781" s="93"/>
      <c r="U781" s="134"/>
      <c r="V781" s="134"/>
      <c r="W781" s="134"/>
      <c r="X781" s="134"/>
      <c r="Y781" s="134"/>
      <c r="Z781" s="93"/>
      <c r="AA781" s="93"/>
      <c r="AB781" s="93"/>
      <c r="AC781" s="272"/>
      <c r="AE781" s="23"/>
      <c r="AF781" s="24"/>
      <c r="AG781" s="23"/>
    </row>
    <row r="782" spans="1:43" ht="14.1" customHeight="1">
      <c r="A782" s="17">
        <v>33</v>
      </c>
      <c r="B782" s="106">
        <v>0</v>
      </c>
      <c r="C782" s="17" t="s">
        <v>49</v>
      </c>
      <c r="D782" s="18" t="s">
        <v>90</v>
      </c>
      <c r="E782" s="17" t="s">
        <v>647</v>
      </c>
      <c r="F782" s="17" t="s">
        <v>647</v>
      </c>
      <c r="G782" s="18" t="s">
        <v>596</v>
      </c>
      <c r="H782" s="18" t="s">
        <v>27</v>
      </c>
      <c r="I782" s="18">
        <v>30378424</v>
      </c>
      <c r="J782" s="124" t="str">
        <f t="shared" ref="J782:J784" si="743">CONCATENATE(I782,"-",H782)</f>
        <v>30378424-EJECUCION</v>
      </c>
      <c r="K782" s="18" t="s">
        <v>661</v>
      </c>
      <c r="L782" s="107">
        <v>563347000</v>
      </c>
      <c r="M782" s="19">
        <v>563347000</v>
      </c>
      <c r="N782" s="19">
        <v>50000000</v>
      </c>
      <c r="O782" s="19">
        <v>0</v>
      </c>
      <c r="P782" s="19">
        <v>100000000</v>
      </c>
      <c r="Q782" s="19">
        <v>463347000</v>
      </c>
      <c r="R782" s="20">
        <v>100000000</v>
      </c>
      <c r="S782" s="20">
        <v>413347000</v>
      </c>
      <c r="T782" s="21">
        <v>0</v>
      </c>
      <c r="U782" s="284">
        <v>0</v>
      </c>
      <c r="V782" s="284">
        <v>0</v>
      </c>
      <c r="W782" s="284">
        <v>0</v>
      </c>
      <c r="X782" s="284">
        <f t="shared" ref="X782:X784" si="744">U782+V782+W782</f>
        <v>0</v>
      </c>
      <c r="Y782" s="284">
        <f t="shared" ref="Y782:Y784" si="745">P782-X782</f>
        <v>100000000</v>
      </c>
      <c r="Z782" s="284">
        <f t="shared" ref="Z782:Z784" si="746">M782-(O782+P782)</f>
        <v>463347000</v>
      </c>
      <c r="AA782" s="17"/>
      <c r="AB782" s="17" t="s">
        <v>704</v>
      </c>
      <c r="AC782" s="88" t="s">
        <v>158</v>
      </c>
      <c r="AD782" s="22" t="s">
        <v>31</v>
      </c>
      <c r="AE782" s="23"/>
      <c r="AF782" s="24"/>
      <c r="AG782" s="23"/>
    </row>
    <row r="783" spans="1:43" ht="14.1" customHeight="1">
      <c r="A783" s="17">
        <v>33</v>
      </c>
      <c r="B783" s="106">
        <v>0</v>
      </c>
      <c r="C783" s="17" t="s">
        <v>49</v>
      </c>
      <c r="D783" s="18" t="s">
        <v>319</v>
      </c>
      <c r="E783" s="17" t="s">
        <v>647</v>
      </c>
      <c r="F783" s="17" t="s">
        <v>647</v>
      </c>
      <c r="G783" s="18" t="s">
        <v>588</v>
      </c>
      <c r="H783" s="18" t="s">
        <v>27</v>
      </c>
      <c r="I783" s="18">
        <v>30349427</v>
      </c>
      <c r="J783" s="124" t="str">
        <f t="shared" si="743"/>
        <v>30349427-EJECUCION</v>
      </c>
      <c r="K783" s="18" t="s">
        <v>665</v>
      </c>
      <c r="L783" s="107">
        <v>540800000</v>
      </c>
      <c r="M783" s="19">
        <v>540800000</v>
      </c>
      <c r="N783" s="19">
        <v>80000000</v>
      </c>
      <c r="O783" s="19">
        <v>0</v>
      </c>
      <c r="P783" s="19">
        <v>139256000</v>
      </c>
      <c r="Q783" s="19">
        <v>401544000</v>
      </c>
      <c r="R783" s="20">
        <v>139256000</v>
      </c>
      <c r="S783" s="20">
        <v>321544000</v>
      </c>
      <c r="T783" s="21">
        <v>0</v>
      </c>
      <c r="U783" s="284">
        <v>0</v>
      </c>
      <c r="V783" s="284">
        <v>76841788</v>
      </c>
      <c r="W783" s="284">
        <v>0</v>
      </c>
      <c r="X783" s="284">
        <f t="shared" si="744"/>
        <v>76841788</v>
      </c>
      <c r="Y783" s="284">
        <f t="shared" si="745"/>
        <v>62414212</v>
      </c>
      <c r="Z783" s="284">
        <f t="shared" si="746"/>
        <v>401544000</v>
      </c>
      <c r="AA783" s="17" t="s">
        <v>29</v>
      </c>
      <c r="AB783" s="17" t="s">
        <v>702</v>
      </c>
      <c r="AC783" s="88" t="s">
        <v>158</v>
      </c>
      <c r="AD783" s="22" t="s">
        <v>31</v>
      </c>
      <c r="AE783" s="23"/>
      <c r="AF783" s="24"/>
      <c r="AG783" s="23" t="s">
        <v>45</v>
      </c>
    </row>
    <row r="784" spans="1:43" ht="14.1" customHeight="1">
      <c r="A784" s="17">
        <v>33</v>
      </c>
      <c r="B784" s="119">
        <v>0</v>
      </c>
      <c r="C784" s="63" t="s">
        <v>49</v>
      </c>
      <c r="D784" s="64" t="s">
        <v>90</v>
      </c>
      <c r="E784" s="17" t="s">
        <v>647</v>
      </c>
      <c r="F784" s="17" t="s">
        <v>647</v>
      </c>
      <c r="G784" s="64" t="s">
        <v>289</v>
      </c>
      <c r="H784" s="64" t="s">
        <v>27</v>
      </c>
      <c r="I784" s="64">
        <v>30315872</v>
      </c>
      <c r="J784" s="124" t="str">
        <f t="shared" si="743"/>
        <v>30315872-EJECUCION</v>
      </c>
      <c r="K784" s="129" t="s">
        <v>669</v>
      </c>
      <c r="L784" s="117">
        <v>50000000</v>
      </c>
      <c r="M784" s="138">
        <v>50000000</v>
      </c>
      <c r="N784" s="61">
        <v>0</v>
      </c>
      <c r="O784" s="138">
        <v>0</v>
      </c>
      <c r="P784" s="138">
        <v>50000000</v>
      </c>
      <c r="Q784" s="19">
        <v>0</v>
      </c>
      <c r="R784" s="62">
        <v>50000000</v>
      </c>
      <c r="S784" s="20">
        <v>0</v>
      </c>
      <c r="T784" s="21">
        <v>0</v>
      </c>
      <c r="U784" s="284">
        <v>0</v>
      </c>
      <c r="V784" s="284">
        <v>0</v>
      </c>
      <c r="W784" s="284">
        <v>0</v>
      </c>
      <c r="X784" s="284">
        <f t="shared" si="744"/>
        <v>0</v>
      </c>
      <c r="Y784" s="284">
        <f t="shared" si="745"/>
        <v>50000000</v>
      </c>
      <c r="Z784" s="284">
        <f t="shared" si="746"/>
        <v>0</v>
      </c>
      <c r="AA784" s="63" t="s">
        <v>51</v>
      </c>
      <c r="AB784" s="17" t="s">
        <v>702</v>
      </c>
      <c r="AC784" s="82" t="s">
        <v>30</v>
      </c>
      <c r="AD784" s="65" t="s">
        <v>45</v>
      </c>
      <c r="AE784" s="23"/>
      <c r="AF784" s="24"/>
      <c r="AG784" s="23"/>
    </row>
    <row r="785" spans="1:43">
      <c r="A785" s="93"/>
      <c r="C785" s="93"/>
      <c r="D785" s="94"/>
      <c r="E785" s="93"/>
      <c r="F785" s="93"/>
      <c r="G785" s="95"/>
      <c r="H785" s="93"/>
      <c r="I785" s="95"/>
      <c r="K785" s="122" t="s">
        <v>52</v>
      </c>
      <c r="L785" s="33">
        <f>SUBTOTAL(9,L784)</f>
        <v>50000000</v>
      </c>
      <c r="M785" s="123">
        <f>SUBTOTAL(9,M782:M784)</f>
        <v>1154147000</v>
      </c>
      <c r="N785" s="33">
        <f t="shared" ref="N785:P785" si="747">SUBTOTAL(9,N782:N784)</f>
        <v>130000000</v>
      </c>
      <c r="O785" s="123">
        <f t="shared" si="747"/>
        <v>0</v>
      </c>
      <c r="P785" s="123">
        <f t="shared" si="747"/>
        <v>289256000</v>
      </c>
      <c r="Q785" s="123">
        <v>864891000</v>
      </c>
      <c r="R785" s="33">
        <v>50000000</v>
      </c>
      <c r="S785" s="33">
        <v>0</v>
      </c>
      <c r="T785" s="33">
        <v>0</v>
      </c>
      <c r="U785" s="123">
        <f t="shared" ref="U785:W785" si="748">SUBTOTAL(9,U782:U784)</f>
        <v>0</v>
      </c>
      <c r="V785" s="123">
        <f t="shared" si="748"/>
        <v>76841788</v>
      </c>
      <c r="W785" s="123">
        <f t="shared" si="748"/>
        <v>0</v>
      </c>
      <c r="X785" s="123">
        <f t="shared" ref="X785:Z785" si="749">SUBTOTAL(9,X782:X784)</f>
        <v>76841788</v>
      </c>
      <c r="Y785" s="123">
        <f t="shared" si="749"/>
        <v>212414212</v>
      </c>
      <c r="Z785" s="123">
        <f t="shared" si="749"/>
        <v>864891000</v>
      </c>
      <c r="AA785" s="93"/>
      <c r="AB785" s="93"/>
      <c r="AC785" s="272"/>
      <c r="AE785" s="23"/>
      <c r="AF785" s="24"/>
      <c r="AG785" s="23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</row>
    <row r="786" spans="1:43" s="32" customFormat="1" ht="3" customHeight="1">
      <c r="A786" s="99"/>
      <c r="C786" s="99"/>
      <c r="D786" s="100"/>
      <c r="E786" s="99"/>
      <c r="F786" s="99"/>
      <c r="G786" s="288"/>
      <c r="H786" s="99"/>
      <c r="I786" s="288"/>
      <c r="K786" s="290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99"/>
      <c r="AB786" s="99"/>
      <c r="AC786" s="273"/>
      <c r="AE786" s="23"/>
      <c r="AF786" s="24"/>
      <c r="AG786" s="23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</row>
    <row r="787" spans="1:43" ht="15.75" customHeight="1">
      <c r="A787" s="73"/>
      <c r="B787" s="75"/>
      <c r="C787" s="73"/>
      <c r="D787" s="73"/>
      <c r="E787" s="73"/>
      <c r="F787" s="73"/>
      <c r="G787" s="73"/>
      <c r="H787" s="73"/>
      <c r="I787" s="310"/>
      <c r="J787" s="75"/>
      <c r="K787" s="276" t="s">
        <v>646</v>
      </c>
      <c r="L787" s="75"/>
      <c r="M787" s="73"/>
      <c r="N787" s="75"/>
      <c r="O787" s="73"/>
      <c r="P787" s="73"/>
      <c r="Q787" s="75"/>
      <c r="R787" s="75"/>
      <c r="S787" s="75"/>
      <c r="T787" s="75"/>
      <c r="U787" s="137"/>
      <c r="V787" s="137"/>
      <c r="W787" s="137"/>
      <c r="X787" s="137"/>
      <c r="Y787" s="137"/>
      <c r="Z787" s="73"/>
      <c r="AA787" s="73"/>
      <c r="AB787" s="73"/>
      <c r="AC787" s="73"/>
      <c r="AE787" s="23"/>
      <c r="AF787" s="24"/>
      <c r="AG787" s="23"/>
    </row>
    <row r="788" spans="1:43" ht="13.5" customHeight="1">
      <c r="A788" s="93"/>
      <c r="C788" s="93"/>
      <c r="D788" s="94"/>
      <c r="E788" s="93"/>
      <c r="F788" s="93"/>
      <c r="G788" s="95"/>
      <c r="H788" s="93"/>
      <c r="I788" s="95"/>
      <c r="K788" s="16" t="s">
        <v>53</v>
      </c>
      <c r="M788" s="93"/>
      <c r="O788" s="93"/>
      <c r="P788" s="93"/>
      <c r="U788" s="134"/>
      <c r="V788" s="134"/>
      <c r="W788" s="134"/>
      <c r="X788" s="134"/>
      <c r="Y788" s="134"/>
      <c r="Z788" s="93"/>
      <c r="AA788" s="93"/>
      <c r="AB788" s="93"/>
      <c r="AC788" s="272"/>
      <c r="AE788" s="23"/>
      <c r="AF788" s="24"/>
      <c r="AG788" s="23"/>
    </row>
    <row r="789" spans="1:43" ht="13.7" customHeight="1">
      <c r="A789" s="17">
        <v>33</v>
      </c>
      <c r="B789" s="106">
        <v>0</v>
      </c>
      <c r="C789" s="17" t="s">
        <v>54</v>
      </c>
      <c r="D789" s="18" t="s">
        <v>591</v>
      </c>
      <c r="E789" s="17" t="s">
        <v>647</v>
      </c>
      <c r="F789" s="17" t="s">
        <v>647</v>
      </c>
      <c r="G789" s="18" t="s">
        <v>596</v>
      </c>
      <c r="H789" s="18" t="s">
        <v>27</v>
      </c>
      <c r="I789" s="18">
        <v>30433775</v>
      </c>
      <c r="J789" s="124" t="str">
        <f t="shared" ref="J789:J794" si="750">CONCATENATE(I789,"-",H789)</f>
        <v>30433775-EJECUCION</v>
      </c>
      <c r="K789" s="18" t="s">
        <v>670</v>
      </c>
      <c r="L789" s="107">
        <v>500000000</v>
      </c>
      <c r="M789" s="19">
        <v>500000000</v>
      </c>
      <c r="N789" s="107">
        <v>0</v>
      </c>
      <c r="O789" s="19">
        <v>0</v>
      </c>
      <c r="P789" s="19">
        <v>29172103</v>
      </c>
      <c r="Q789" s="19">
        <v>470827897</v>
      </c>
      <c r="R789" s="108">
        <v>30000000</v>
      </c>
      <c r="S789" s="20">
        <v>470000000</v>
      </c>
      <c r="T789" s="21">
        <v>0</v>
      </c>
      <c r="U789" s="284">
        <v>0</v>
      </c>
      <c r="V789" s="284">
        <v>0</v>
      </c>
      <c r="W789" s="284">
        <v>0</v>
      </c>
      <c r="X789" s="284">
        <f t="shared" ref="X789:X802" si="751">U789+V789+W789</f>
        <v>0</v>
      </c>
      <c r="Y789" s="284">
        <f t="shared" ref="Y789:Y802" si="752">P789-X789</f>
        <v>29172103</v>
      </c>
      <c r="Z789" s="284">
        <f t="shared" ref="Z789:Z802" si="753">M789-(O789+P789)</f>
        <v>470827897</v>
      </c>
      <c r="AA789" s="17" t="s">
        <v>135</v>
      </c>
      <c r="AB789" s="17" t="s">
        <v>702</v>
      </c>
      <c r="AC789" s="88" t="s">
        <v>57</v>
      </c>
      <c r="AD789" s="22"/>
      <c r="AE789" s="23"/>
      <c r="AF789" s="24"/>
      <c r="AG789" s="23"/>
    </row>
    <row r="790" spans="1:43" ht="13.7" customHeight="1">
      <c r="A790" s="17">
        <v>33</v>
      </c>
      <c r="B790" s="106">
        <v>0</v>
      </c>
      <c r="C790" s="17" t="s">
        <v>54</v>
      </c>
      <c r="D790" s="18" t="s">
        <v>62</v>
      </c>
      <c r="E790" s="17" t="s">
        <v>647</v>
      </c>
      <c r="F790" s="17" t="s">
        <v>647</v>
      </c>
      <c r="G790" s="18" t="s">
        <v>602</v>
      </c>
      <c r="H790" s="18" t="s">
        <v>27</v>
      </c>
      <c r="I790" s="18">
        <v>30479944</v>
      </c>
      <c r="J790" s="124" t="str">
        <f t="shared" si="750"/>
        <v>30479944-EJECUCION</v>
      </c>
      <c r="K790" s="18" t="s">
        <v>671</v>
      </c>
      <c r="L790" s="107">
        <v>489900000</v>
      </c>
      <c r="M790" s="19">
        <v>489900000</v>
      </c>
      <c r="N790" s="107">
        <v>0</v>
      </c>
      <c r="O790" s="19">
        <v>0</v>
      </c>
      <c r="P790" s="19">
        <v>75900000</v>
      </c>
      <c r="Q790" s="19">
        <v>414000000</v>
      </c>
      <c r="R790" s="108">
        <v>78900000</v>
      </c>
      <c r="S790" s="20">
        <v>411000000</v>
      </c>
      <c r="T790" s="66">
        <v>0</v>
      </c>
      <c r="U790" s="284">
        <v>0</v>
      </c>
      <c r="V790" s="284">
        <v>0</v>
      </c>
      <c r="W790" s="284">
        <v>0</v>
      </c>
      <c r="X790" s="284">
        <f t="shared" si="751"/>
        <v>0</v>
      </c>
      <c r="Y790" s="284">
        <f t="shared" si="752"/>
        <v>75900000</v>
      </c>
      <c r="Z790" s="284">
        <f t="shared" si="753"/>
        <v>414000000</v>
      </c>
      <c r="AA790" s="17" t="s">
        <v>135</v>
      </c>
      <c r="AB790" s="17" t="s">
        <v>702</v>
      </c>
      <c r="AC790" s="88" t="s">
        <v>57</v>
      </c>
      <c r="AD790" s="22"/>
      <c r="AE790" s="23"/>
      <c r="AF790" s="24"/>
      <c r="AG790" s="23"/>
    </row>
    <row r="791" spans="1:43" ht="13.7" customHeight="1">
      <c r="A791" s="17">
        <v>33</v>
      </c>
      <c r="B791" s="106">
        <v>0</v>
      </c>
      <c r="C791" s="17" t="s">
        <v>54</v>
      </c>
      <c r="D791" s="18" t="s">
        <v>62</v>
      </c>
      <c r="E791" s="17" t="s">
        <v>647</v>
      </c>
      <c r="F791" s="17" t="s">
        <v>647</v>
      </c>
      <c r="G791" s="18" t="s">
        <v>588</v>
      </c>
      <c r="H791" s="18" t="s">
        <v>27</v>
      </c>
      <c r="I791" s="18">
        <v>30479137</v>
      </c>
      <c r="J791" s="124" t="str">
        <f t="shared" si="750"/>
        <v>30479137-EJECUCION</v>
      </c>
      <c r="K791" s="18" t="s">
        <v>672</v>
      </c>
      <c r="L791" s="107">
        <v>200000000</v>
      </c>
      <c r="M791" s="19">
        <v>200000000</v>
      </c>
      <c r="N791" s="107">
        <v>0</v>
      </c>
      <c r="O791" s="19">
        <v>0</v>
      </c>
      <c r="P791" s="19">
        <v>95000000</v>
      </c>
      <c r="Q791" s="19">
        <v>105000000</v>
      </c>
      <c r="R791" s="108">
        <v>100000000</v>
      </c>
      <c r="S791" s="20">
        <v>100000000</v>
      </c>
      <c r="T791" s="21"/>
      <c r="U791" s="284">
        <v>0</v>
      </c>
      <c r="V791" s="284">
        <v>0</v>
      </c>
      <c r="W791" s="284">
        <v>0</v>
      </c>
      <c r="X791" s="284">
        <f t="shared" si="751"/>
        <v>0</v>
      </c>
      <c r="Y791" s="284">
        <f t="shared" si="752"/>
        <v>95000000</v>
      </c>
      <c r="Z791" s="284">
        <f t="shared" si="753"/>
        <v>105000000</v>
      </c>
      <c r="AA791" s="17" t="s">
        <v>135</v>
      </c>
      <c r="AB791" s="17" t="s">
        <v>702</v>
      </c>
      <c r="AC791" s="88" t="s">
        <v>57</v>
      </c>
      <c r="AD791" s="22"/>
      <c r="AE791" s="23"/>
      <c r="AF791" s="24"/>
      <c r="AG791" s="23"/>
    </row>
    <row r="792" spans="1:43" ht="13.7" customHeight="1">
      <c r="A792" s="17">
        <v>33</v>
      </c>
      <c r="B792" s="106">
        <v>0</v>
      </c>
      <c r="C792" s="17" t="s">
        <v>54</v>
      </c>
      <c r="D792" s="18" t="s">
        <v>90</v>
      </c>
      <c r="E792" s="17" t="s">
        <v>647</v>
      </c>
      <c r="F792" s="17" t="s">
        <v>647</v>
      </c>
      <c r="G792" s="18" t="s">
        <v>648</v>
      </c>
      <c r="H792" s="18" t="s">
        <v>27</v>
      </c>
      <c r="I792" s="18">
        <v>30461825</v>
      </c>
      <c r="J792" s="124" t="str">
        <f t="shared" si="750"/>
        <v>30461825-EJECUCION</v>
      </c>
      <c r="K792" s="18" t="s">
        <v>673</v>
      </c>
      <c r="L792" s="107">
        <v>172830000</v>
      </c>
      <c r="M792" s="19">
        <v>172830000</v>
      </c>
      <c r="N792" s="107">
        <v>0</v>
      </c>
      <c r="O792" s="19">
        <v>0</v>
      </c>
      <c r="P792" s="19">
        <v>30000000</v>
      </c>
      <c r="Q792" s="19">
        <v>142830000</v>
      </c>
      <c r="R792" s="108">
        <v>30000000</v>
      </c>
      <c r="S792" s="20">
        <v>142830000</v>
      </c>
      <c r="T792" s="21">
        <v>0</v>
      </c>
      <c r="U792" s="284">
        <v>0</v>
      </c>
      <c r="V792" s="284">
        <v>0</v>
      </c>
      <c r="W792" s="284">
        <v>0</v>
      </c>
      <c r="X792" s="284">
        <f t="shared" si="751"/>
        <v>0</v>
      </c>
      <c r="Y792" s="284">
        <f t="shared" si="752"/>
        <v>30000000</v>
      </c>
      <c r="Z792" s="284">
        <f t="shared" si="753"/>
        <v>142830000</v>
      </c>
      <c r="AA792" s="17" t="s">
        <v>135</v>
      </c>
      <c r="AB792" s="17" t="s">
        <v>702</v>
      </c>
      <c r="AC792" s="88" t="s">
        <v>57</v>
      </c>
      <c r="AD792" s="22"/>
      <c r="AE792" s="23"/>
      <c r="AF792" s="24"/>
      <c r="AG792" s="23"/>
    </row>
    <row r="793" spans="1:43" ht="13.7" customHeight="1">
      <c r="A793" s="17">
        <v>33</v>
      </c>
      <c r="B793" s="106">
        <v>0</v>
      </c>
      <c r="C793" s="17" t="s">
        <v>54</v>
      </c>
      <c r="D793" s="18" t="s">
        <v>319</v>
      </c>
      <c r="E793" s="17" t="s">
        <v>647</v>
      </c>
      <c r="F793" s="17" t="s">
        <v>647</v>
      </c>
      <c r="G793" s="18" t="s">
        <v>666</v>
      </c>
      <c r="H793" s="18" t="s">
        <v>27</v>
      </c>
      <c r="I793" s="18">
        <v>30398233</v>
      </c>
      <c r="J793" s="124" t="str">
        <f t="shared" si="750"/>
        <v>30398233-EJECUCION</v>
      </c>
      <c r="K793" s="18" t="s">
        <v>674</v>
      </c>
      <c r="L793" s="107">
        <v>1890000000</v>
      </c>
      <c r="M793" s="19">
        <v>1890000000</v>
      </c>
      <c r="N793" s="107">
        <v>0</v>
      </c>
      <c r="O793" s="19">
        <v>0</v>
      </c>
      <c r="P793" s="19">
        <v>600000000</v>
      </c>
      <c r="Q793" s="19">
        <v>1290000000</v>
      </c>
      <c r="R793" s="108">
        <v>900000000</v>
      </c>
      <c r="S793" s="20">
        <v>990000000</v>
      </c>
      <c r="T793" s="21">
        <v>0</v>
      </c>
      <c r="U793" s="284">
        <v>0</v>
      </c>
      <c r="V793" s="284">
        <v>0</v>
      </c>
      <c r="W793" s="284">
        <v>0</v>
      </c>
      <c r="X793" s="284">
        <f t="shared" si="751"/>
        <v>0</v>
      </c>
      <c r="Y793" s="284">
        <f t="shared" si="752"/>
        <v>600000000</v>
      </c>
      <c r="Z793" s="284">
        <f t="shared" si="753"/>
        <v>1290000000</v>
      </c>
      <c r="AA793" s="17" t="s">
        <v>51</v>
      </c>
      <c r="AB793" s="17" t="s">
        <v>702</v>
      </c>
      <c r="AC793" s="88" t="s">
        <v>57</v>
      </c>
      <c r="AD793" s="22" t="s">
        <v>31</v>
      </c>
      <c r="AE793" s="23"/>
      <c r="AF793" s="24"/>
      <c r="AG793" s="23" t="s">
        <v>45</v>
      </c>
    </row>
    <row r="794" spans="1:43" ht="13.7" customHeight="1">
      <c r="A794" s="17">
        <v>33</v>
      </c>
      <c r="B794" s="106">
        <v>0</v>
      </c>
      <c r="C794" s="17" t="s">
        <v>54</v>
      </c>
      <c r="D794" s="18" t="s">
        <v>62</v>
      </c>
      <c r="E794" s="17" t="s">
        <v>647</v>
      </c>
      <c r="F794" s="17" t="s">
        <v>647</v>
      </c>
      <c r="G794" s="18" t="s">
        <v>675</v>
      </c>
      <c r="H794" s="18" t="s">
        <v>27</v>
      </c>
      <c r="I794" s="18">
        <v>30399283</v>
      </c>
      <c r="J794" s="124" t="str">
        <f t="shared" si="750"/>
        <v>30399283-EJECUCION</v>
      </c>
      <c r="K794" s="18" t="s">
        <v>676</v>
      </c>
      <c r="L794" s="107">
        <v>12000000</v>
      </c>
      <c r="M794" s="19">
        <v>12000000</v>
      </c>
      <c r="N794" s="107">
        <v>0</v>
      </c>
      <c r="O794" s="19">
        <v>0</v>
      </c>
      <c r="P794" s="19">
        <v>12000000</v>
      </c>
      <c r="Q794" s="19">
        <v>0</v>
      </c>
      <c r="R794" s="108">
        <v>12000000</v>
      </c>
      <c r="S794" s="20">
        <v>0</v>
      </c>
      <c r="T794" s="21"/>
      <c r="U794" s="284">
        <v>0</v>
      </c>
      <c r="V794" s="284">
        <v>0</v>
      </c>
      <c r="W794" s="284">
        <v>0</v>
      </c>
      <c r="X794" s="284">
        <f t="shared" si="751"/>
        <v>0</v>
      </c>
      <c r="Y794" s="284">
        <f t="shared" si="752"/>
        <v>12000000</v>
      </c>
      <c r="Z794" s="284">
        <f t="shared" si="753"/>
        <v>0</v>
      </c>
      <c r="AA794" s="17" t="s">
        <v>135</v>
      </c>
      <c r="AB794" s="17" t="s">
        <v>702</v>
      </c>
      <c r="AC794" s="88" t="s">
        <v>57</v>
      </c>
      <c r="AD794" s="22"/>
      <c r="AE794" s="23"/>
      <c r="AF794" s="24"/>
      <c r="AG794" s="23"/>
    </row>
    <row r="795" spans="1:43" ht="13.7" customHeight="1">
      <c r="A795" s="17">
        <v>33</v>
      </c>
      <c r="B795" s="106">
        <v>0</v>
      </c>
      <c r="C795" s="17" t="s">
        <v>54</v>
      </c>
      <c r="D795" s="18" t="s">
        <v>591</v>
      </c>
      <c r="E795" s="17" t="s">
        <v>647</v>
      </c>
      <c r="F795" s="17" t="s">
        <v>647</v>
      </c>
      <c r="G795" s="18" t="s">
        <v>592</v>
      </c>
      <c r="H795" s="18" t="s">
        <v>27</v>
      </c>
      <c r="I795" s="311" t="s">
        <v>177</v>
      </c>
      <c r="J795" s="124" t="str">
        <f t="shared" ref="J795:J802" si="754">CONCATENATE(I795,"-",H795)</f>
        <v>S/C-EJECUCION</v>
      </c>
      <c r="K795" s="18" t="s">
        <v>677</v>
      </c>
      <c r="L795" s="107">
        <v>500000000</v>
      </c>
      <c r="M795" s="19">
        <v>500000000</v>
      </c>
      <c r="N795" s="107">
        <v>0</v>
      </c>
      <c r="O795" s="19">
        <v>0</v>
      </c>
      <c r="P795" s="19">
        <v>75000000</v>
      </c>
      <c r="Q795" s="19">
        <v>425000000</v>
      </c>
      <c r="R795" s="108">
        <v>100000000</v>
      </c>
      <c r="S795" s="20">
        <v>400000000</v>
      </c>
      <c r="T795" s="67"/>
      <c r="U795" s="284">
        <v>0</v>
      </c>
      <c r="V795" s="284">
        <v>0</v>
      </c>
      <c r="W795" s="284">
        <v>0</v>
      </c>
      <c r="X795" s="284">
        <f t="shared" si="751"/>
        <v>0</v>
      </c>
      <c r="Y795" s="284">
        <f t="shared" si="752"/>
        <v>75000000</v>
      </c>
      <c r="Z795" s="284">
        <f t="shared" si="753"/>
        <v>425000000</v>
      </c>
      <c r="AA795" s="17" t="s">
        <v>135</v>
      </c>
      <c r="AB795" s="17" t="s">
        <v>702</v>
      </c>
      <c r="AC795" s="88" t="s">
        <v>57</v>
      </c>
      <c r="AD795" s="68"/>
      <c r="AE795" s="69"/>
      <c r="AF795" s="70"/>
      <c r="AG795" s="69"/>
    </row>
    <row r="796" spans="1:43" ht="13.7" customHeight="1">
      <c r="A796" s="17">
        <v>33</v>
      </c>
      <c r="B796" s="106">
        <v>0</v>
      </c>
      <c r="C796" s="17" t="s">
        <v>54</v>
      </c>
      <c r="D796" s="18" t="s">
        <v>591</v>
      </c>
      <c r="E796" s="17" t="s">
        <v>647</v>
      </c>
      <c r="F796" s="17" t="s">
        <v>647</v>
      </c>
      <c r="G796" s="18" t="s">
        <v>592</v>
      </c>
      <c r="H796" s="18" t="s">
        <v>27</v>
      </c>
      <c r="I796" s="311">
        <v>30341173</v>
      </c>
      <c r="J796" s="124" t="str">
        <f>CONCATENATE(I796,"-",H796)</f>
        <v>30341173-EJECUCION</v>
      </c>
      <c r="K796" s="18" t="s">
        <v>678</v>
      </c>
      <c r="L796" s="107">
        <v>450000000</v>
      </c>
      <c r="M796" s="19">
        <v>450000000</v>
      </c>
      <c r="N796" s="107">
        <v>0</v>
      </c>
      <c r="O796" s="19">
        <v>0</v>
      </c>
      <c r="P796" s="19">
        <v>45000000</v>
      </c>
      <c r="Q796" s="19">
        <v>405000000</v>
      </c>
      <c r="R796" s="108">
        <v>45000000</v>
      </c>
      <c r="S796" s="20">
        <v>405000000</v>
      </c>
      <c r="T796" s="67"/>
      <c r="U796" s="284">
        <v>0</v>
      </c>
      <c r="V796" s="284">
        <v>0</v>
      </c>
      <c r="W796" s="284">
        <v>0</v>
      </c>
      <c r="X796" s="284">
        <f t="shared" si="751"/>
        <v>0</v>
      </c>
      <c r="Y796" s="284">
        <f t="shared" si="752"/>
        <v>45000000</v>
      </c>
      <c r="Z796" s="284">
        <f t="shared" si="753"/>
        <v>405000000</v>
      </c>
      <c r="AA796" s="17" t="s">
        <v>51</v>
      </c>
      <c r="AB796" s="17" t="s">
        <v>702</v>
      </c>
      <c r="AC796" s="88" t="s">
        <v>57</v>
      </c>
      <c r="AD796" s="68"/>
      <c r="AE796" s="69"/>
      <c r="AF796" s="70"/>
      <c r="AG796" s="69"/>
    </row>
    <row r="797" spans="1:43" ht="13.7" customHeight="1">
      <c r="A797" s="17">
        <v>33</v>
      </c>
      <c r="B797" s="106">
        <v>0</v>
      </c>
      <c r="C797" s="17" t="s">
        <v>54</v>
      </c>
      <c r="D797" s="18" t="s">
        <v>591</v>
      </c>
      <c r="E797" s="17" t="s">
        <v>647</v>
      </c>
      <c r="F797" s="17" t="s">
        <v>647</v>
      </c>
      <c r="G797" s="18" t="s">
        <v>592</v>
      </c>
      <c r="H797" s="18" t="s">
        <v>27</v>
      </c>
      <c r="I797" s="311" t="s">
        <v>177</v>
      </c>
      <c r="J797" s="124" t="str">
        <f t="shared" si="754"/>
        <v>S/C-EJECUCION</v>
      </c>
      <c r="K797" s="18" t="s">
        <v>679</v>
      </c>
      <c r="L797" s="107">
        <v>500000000</v>
      </c>
      <c r="M797" s="19">
        <v>500000000</v>
      </c>
      <c r="N797" s="107">
        <v>0</v>
      </c>
      <c r="O797" s="19">
        <v>0</v>
      </c>
      <c r="P797" s="19">
        <v>50000000</v>
      </c>
      <c r="Q797" s="19">
        <v>450000000</v>
      </c>
      <c r="R797" s="108">
        <v>60000000</v>
      </c>
      <c r="S797" s="20">
        <v>440000000</v>
      </c>
      <c r="T797" s="71"/>
      <c r="U797" s="284">
        <v>0</v>
      </c>
      <c r="V797" s="284">
        <v>0</v>
      </c>
      <c r="W797" s="284">
        <v>0</v>
      </c>
      <c r="X797" s="284">
        <f t="shared" si="751"/>
        <v>0</v>
      </c>
      <c r="Y797" s="284">
        <f t="shared" si="752"/>
        <v>50000000</v>
      </c>
      <c r="Z797" s="284">
        <f t="shared" si="753"/>
        <v>450000000</v>
      </c>
      <c r="AA797" s="17" t="s">
        <v>135</v>
      </c>
      <c r="AB797" s="17" t="s">
        <v>702</v>
      </c>
      <c r="AC797" s="88" t="s">
        <v>57</v>
      </c>
      <c r="AD797" s="22"/>
      <c r="AE797" s="23"/>
      <c r="AF797" s="24"/>
      <c r="AG797" s="23"/>
    </row>
    <row r="798" spans="1:43" ht="13.7" customHeight="1">
      <c r="A798" s="17">
        <v>33</v>
      </c>
      <c r="B798" s="106">
        <v>0</v>
      </c>
      <c r="C798" s="17" t="s">
        <v>54</v>
      </c>
      <c r="D798" s="18" t="s">
        <v>591</v>
      </c>
      <c r="E798" s="17" t="s">
        <v>647</v>
      </c>
      <c r="F798" s="17" t="s">
        <v>647</v>
      </c>
      <c r="G798" s="18" t="s">
        <v>592</v>
      </c>
      <c r="H798" s="18" t="s">
        <v>27</v>
      </c>
      <c r="I798" s="311" t="s">
        <v>177</v>
      </c>
      <c r="J798" s="124" t="str">
        <f t="shared" si="754"/>
        <v>S/C-EJECUCION</v>
      </c>
      <c r="K798" s="18" t="s">
        <v>680</v>
      </c>
      <c r="L798" s="107">
        <v>400000000</v>
      </c>
      <c r="M798" s="19">
        <v>400000000</v>
      </c>
      <c r="N798" s="107">
        <v>0</v>
      </c>
      <c r="O798" s="19">
        <v>0</v>
      </c>
      <c r="P798" s="19">
        <v>60000000</v>
      </c>
      <c r="Q798" s="19">
        <v>340000000</v>
      </c>
      <c r="R798" s="108">
        <v>70000000</v>
      </c>
      <c r="S798" s="20">
        <v>330000000</v>
      </c>
      <c r="T798" s="67"/>
      <c r="U798" s="284">
        <v>0</v>
      </c>
      <c r="V798" s="284">
        <v>0</v>
      </c>
      <c r="W798" s="284">
        <v>0</v>
      </c>
      <c r="X798" s="284">
        <f t="shared" si="751"/>
        <v>0</v>
      </c>
      <c r="Y798" s="284">
        <f t="shared" si="752"/>
        <v>60000000</v>
      </c>
      <c r="Z798" s="284">
        <f t="shared" si="753"/>
        <v>340000000</v>
      </c>
      <c r="AA798" s="17" t="s">
        <v>135</v>
      </c>
      <c r="AB798" s="17" t="s">
        <v>702</v>
      </c>
      <c r="AC798" s="88" t="s">
        <v>57</v>
      </c>
      <c r="AD798" s="68"/>
      <c r="AE798" s="69"/>
      <c r="AF798" s="70"/>
      <c r="AG798" s="69"/>
    </row>
    <row r="799" spans="1:43" ht="13.7" customHeight="1">
      <c r="A799" s="17">
        <v>33</v>
      </c>
      <c r="B799" s="106">
        <v>0</v>
      </c>
      <c r="C799" s="17" t="s">
        <v>54</v>
      </c>
      <c r="D799" s="18" t="s">
        <v>319</v>
      </c>
      <c r="E799" s="17" t="s">
        <v>647</v>
      </c>
      <c r="F799" s="17" t="s">
        <v>647</v>
      </c>
      <c r="G799" s="18" t="s">
        <v>666</v>
      </c>
      <c r="H799" s="18" t="s">
        <v>27</v>
      </c>
      <c r="I799" s="18">
        <v>30398277</v>
      </c>
      <c r="J799" s="124" t="str">
        <f t="shared" si="754"/>
        <v>30398277-EJECUCION</v>
      </c>
      <c r="K799" s="18" t="s">
        <v>681</v>
      </c>
      <c r="L799" s="107">
        <v>605000000</v>
      </c>
      <c r="M799" s="19">
        <v>605000000</v>
      </c>
      <c r="N799" s="107">
        <v>0</v>
      </c>
      <c r="O799" s="19">
        <v>0</v>
      </c>
      <c r="P799" s="19">
        <v>300000000</v>
      </c>
      <c r="Q799" s="19">
        <v>305000000</v>
      </c>
      <c r="R799" s="108">
        <v>382706000</v>
      </c>
      <c r="S799" s="20">
        <v>222294000</v>
      </c>
      <c r="T799" s="21">
        <v>0</v>
      </c>
      <c r="U799" s="284">
        <v>0</v>
      </c>
      <c r="V799" s="284">
        <v>0</v>
      </c>
      <c r="W799" s="284">
        <v>0</v>
      </c>
      <c r="X799" s="284">
        <f t="shared" si="751"/>
        <v>0</v>
      </c>
      <c r="Y799" s="284">
        <f t="shared" si="752"/>
        <v>300000000</v>
      </c>
      <c r="Z799" s="284">
        <f t="shared" si="753"/>
        <v>305000000</v>
      </c>
      <c r="AA799" s="17" t="s">
        <v>51</v>
      </c>
      <c r="AB799" s="17" t="s">
        <v>702</v>
      </c>
      <c r="AC799" s="88" t="s">
        <v>57</v>
      </c>
      <c r="AD799" s="22" t="s">
        <v>31</v>
      </c>
      <c r="AE799" s="23"/>
      <c r="AF799" s="24"/>
      <c r="AG799" s="23" t="s">
        <v>45</v>
      </c>
    </row>
    <row r="800" spans="1:43" ht="13.7" customHeight="1">
      <c r="A800" s="17">
        <v>33</v>
      </c>
      <c r="B800" s="106">
        <v>0</v>
      </c>
      <c r="C800" s="17" t="s">
        <v>54</v>
      </c>
      <c r="D800" s="18" t="s">
        <v>62</v>
      </c>
      <c r="E800" s="17" t="s">
        <v>647</v>
      </c>
      <c r="F800" s="17" t="s">
        <v>647</v>
      </c>
      <c r="G800" s="18" t="s">
        <v>588</v>
      </c>
      <c r="H800" s="18" t="s">
        <v>27</v>
      </c>
      <c r="I800" s="18">
        <v>30440727</v>
      </c>
      <c r="J800" s="124" t="str">
        <f t="shared" si="754"/>
        <v>30440727-EJECUCION</v>
      </c>
      <c r="K800" s="18" t="s">
        <v>682</v>
      </c>
      <c r="L800" s="107">
        <v>100000000</v>
      </c>
      <c r="M800" s="19">
        <v>100000000</v>
      </c>
      <c r="N800" s="107">
        <v>0</v>
      </c>
      <c r="O800" s="19">
        <v>0</v>
      </c>
      <c r="P800" s="19">
        <v>60744000</v>
      </c>
      <c r="Q800" s="19">
        <v>39256000</v>
      </c>
      <c r="R800" s="108">
        <v>100000000</v>
      </c>
      <c r="S800" s="20">
        <v>0</v>
      </c>
      <c r="T800" s="21">
        <v>0</v>
      </c>
      <c r="U800" s="284">
        <v>0</v>
      </c>
      <c r="V800" s="284">
        <v>0</v>
      </c>
      <c r="W800" s="284">
        <v>0</v>
      </c>
      <c r="X800" s="284">
        <f t="shared" si="751"/>
        <v>0</v>
      </c>
      <c r="Y800" s="284">
        <f t="shared" si="752"/>
        <v>60744000</v>
      </c>
      <c r="Z800" s="284">
        <f t="shared" si="753"/>
        <v>39256000</v>
      </c>
      <c r="AA800" s="17" t="s">
        <v>135</v>
      </c>
      <c r="AB800" s="17" t="s">
        <v>702</v>
      </c>
      <c r="AC800" s="88" t="s">
        <v>57</v>
      </c>
      <c r="AD800" s="22"/>
      <c r="AE800" s="23"/>
      <c r="AF800" s="24"/>
      <c r="AG800" s="23"/>
    </row>
    <row r="801" spans="1:43" ht="13.7" customHeight="1">
      <c r="A801" s="17">
        <v>33</v>
      </c>
      <c r="B801" s="106">
        <v>0</v>
      </c>
      <c r="C801" s="17" t="s">
        <v>54</v>
      </c>
      <c r="D801" s="18" t="s">
        <v>319</v>
      </c>
      <c r="E801" s="17" t="s">
        <v>647</v>
      </c>
      <c r="F801" s="17" t="s">
        <v>647</v>
      </c>
      <c r="G801" s="18" t="s">
        <v>588</v>
      </c>
      <c r="H801" s="18" t="s">
        <v>27</v>
      </c>
      <c r="I801" s="18">
        <v>30440728</v>
      </c>
      <c r="J801" s="124" t="str">
        <f t="shared" si="754"/>
        <v>30440728-EJECUCION</v>
      </c>
      <c r="K801" s="18" t="s">
        <v>683</v>
      </c>
      <c r="L801" s="89">
        <v>200000000</v>
      </c>
      <c r="M801" s="19">
        <v>200000000</v>
      </c>
      <c r="N801" s="109">
        <v>0</v>
      </c>
      <c r="O801" s="19">
        <v>0</v>
      </c>
      <c r="P801" s="19">
        <v>100000000</v>
      </c>
      <c r="Q801" s="19">
        <v>100000000</v>
      </c>
      <c r="R801" s="110">
        <v>100000000</v>
      </c>
      <c r="S801" s="20">
        <v>100000000</v>
      </c>
      <c r="T801" s="21">
        <v>0</v>
      </c>
      <c r="U801" s="284">
        <v>0</v>
      </c>
      <c r="V801" s="284">
        <v>0</v>
      </c>
      <c r="W801" s="284">
        <v>0</v>
      </c>
      <c r="X801" s="284">
        <f t="shared" si="751"/>
        <v>0</v>
      </c>
      <c r="Y801" s="284">
        <f t="shared" si="752"/>
        <v>100000000</v>
      </c>
      <c r="Z801" s="284">
        <f t="shared" si="753"/>
        <v>100000000</v>
      </c>
      <c r="AA801" s="17" t="s">
        <v>135</v>
      </c>
      <c r="AB801" s="17" t="s">
        <v>702</v>
      </c>
      <c r="AC801" s="88" t="s">
        <v>57</v>
      </c>
      <c r="AD801" s="32"/>
      <c r="AE801" s="23"/>
      <c r="AF801" s="24"/>
      <c r="AG801" s="23"/>
    </row>
    <row r="802" spans="1:43" ht="13.7" customHeight="1">
      <c r="A802" s="17">
        <v>33</v>
      </c>
      <c r="B802" s="106">
        <v>0</v>
      </c>
      <c r="C802" s="17" t="s">
        <v>54</v>
      </c>
      <c r="D802" s="18" t="s">
        <v>62</v>
      </c>
      <c r="E802" s="17" t="s">
        <v>647</v>
      </c>
      <c r="F802" s="17" t="s">
        <v>647</v>
      </c>
      <c r="G802" s="18" t="s">
        <v>161</v>
      </c>
      <c r="H802" s="18" t="s">
        <v>27</v>
      </c>
      <c r="I802" s="18">
        <v>30467537</v>
      </c>
      <c r="J802" s="124" t="str">
        <f t="shared" si="754"/>
        <v>30467537-EJECUCION</v>
      </c>
      <c r="K802" s="128" t="s">
        <v>684</v>
      </c>
      <c r="L802" s="107">
        <v>400000000</v>
      </c>
      <c r="M802" s="138">
        <v>400000000</v>
      </c>
      <c r="N802" s="107">
        <v>0</v>
      </c>
      <c r="O802" s="138">
        <v>0</v>
      </c>
      <c r="P802" s="138">
        <v>100000000</v>
      </c>
      <c r="Q802" s="19">
        <v>300000000</v>
      </c>
      <c r="R802" s="20">
        <v>150000000</v>
      </c>
      <c r="S802" s="20">
        <v>250000000</v>
      </c>
      <c r="T802" s="21">
        <v>0</v>
      </c>
      <c r="U802" s="284">
        <v>0</v>
      </c>
      <c r="V802" s="284">
        <v>0</v>
      </c>
      <c r="W802" s="284">
        <v>0</v>
      </c>
      <c r="X802" s="284">
        <f t="shared" si="751"/>
        <v>0</v>
      </c>
      <c r="Y802" s="284">
        <f t="shared" si="752"/>
        <v>100000000</v>
      </c>
      <c r="Z802" s="284">
        <f t="shared" si="753"/>
        <v>300000000</v>
      </c>
      <c r="AA802" s="17" t="s">
        <v>51</v>
      </c>
      <c r="AB802" s="17" t="s">
        <v>702</v>
      </c>
      <c r="AC802" s="88" t="s">
        <v>57</v>
      </c>
      <c r="AD802" s="22" t="s">
        <v>31</v>
      </c>
      <c r="AE802" s="23"/>
      <c r="AF802" s="24"/>
      <c r="AG802" s="23"/>
    </row>
    <row r="803" spans="1:43" ht="12.75" customHeight="1">
      <c r="A803" s="93"/>
      <c r="C803" s="93"/>
      <c r="D803" s="94"/>
      <c r="E803" s="93"/>
      <c r="F803" s="93"/>
      <c r="G803" s="95"/>
      <c r="H803" s="93"/>
      <c r="I803" s="95"/>
      <c r="K803" s="122" t="s">
        <v>66</v>
      </c>
      <c r="L803" s="25">
        <f>SUBTOTAL(9,L789:L802)</f>
        <v>6419730000</v>
      </c>
      <c r="M803" s="123">
        <f>SUBTOTAL(9,M789:M802)</f>
        <v>6419730000</v>
      </c>
      <c r="N803" s="25">
        <f t="shared" ref="N803:P803" si="755">SUBTOTAL(9,N789:N802)</f>
        <v>0</v>
      </c>
      <c r="O803" s="123">
        <f t="shared" si="755"/>
        <v>0</v>
      </c>
      <c r="P803" s="123">
        <f t="shared" si="755"/>
        <v>1632816103</v>
      </c>
      <c r="Q803" s="121">
        <v>4786913897</v>
      </c>
      <c r="R803" s="25">
        <v>2158606000</v>
      </c>
      <c r="S803" s="25">
        <v>4261124000</v>
      </c>
      <c r="T803" s="25">
        <v>0</v>
      </c>
      <c r="U803" s="123">
        <f t="shared" ref="U803:W803" si="756">SUBTOTAL(9,U789:U802)</f>
        <v>0</v>
      </c>
      <c r="V803" s="123">
        <f t="shared" si="756"/>
        <v>0</v>
      </c>
      <c r="W803" s="123">
        <f t="shared" si="756"/>
        <v>0</v>
      </c>
      <c r="X803" s="123">
        <f t="shared" ref="X803:Z803" si="757">SUBTOTAL(9,X789:X802)</f>
        <v>0</v>
      </c>
      <c r="Y803" s="123">
        <f t="shared" si="757"/>
        <v>1632816103</v>
      </c>
      <c r="Z803" s="123">
        <f t="shared" si="757"/>
        <v>4786913897</v>
      </c>
      <c r="AA803" s="93"/>
      <c r="AB803" s="93"/>
      <c r="AC803" s="272"/>
      <c r="AE803" s="23"/>
      <c r="AF803" s="14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</row>
    <row r="804" spans="1:43" ht="3.75" customHeight="1">
      <c r="A804" s="93"/>
      <c r="C804" s="93"/>
      <c r="D804" s="94"/>
      <c r="E804" s="93"/>
      <c r="F804" s="93"/>
      <c r="G804" s="95"/>
      <c r="H804" s="93"/>
      <c r="I804" s="95"/>
      <c r="K804" s="278"/>
      <c r="Z804"/>
      <c r="AE804" s="23"/>
      <c r="AF804" s="14"/>
    </row>
    <row r="805" spans="1:43" ht="14.25" customHeight="1">
      <c r="A805" s="93"/>
      <c r="C805" s="93"/>
      <c r="D805" s="94"/>
      <c r="E805" s="93"/>
      <c r="F805" s="93"/>
      <c r="G805" s="95"/>
      <c r="H805" s="93"/>
      <c r="I805" s="95"/>
      <c r="K805" s="309" t="s">
        <v>685</v>
      </c>
      <c r="L805" s="25">
        <f>L803+L785+L779</f>
        <v>18996747000</v>
      </c>
      <c r="M805" s="123">
        <f>M803+M785+M779</f>
        <v>21787951533</v>
      </c>
      <c r="N805" s="25">
        <f>N803+N785+N779</f>
        <v>4852415000</v>
      </c>
      <c r="O805" s="123">
        <f>O803+O785+O779</f>
        <v>6004620196</v>
      </c>
      <c r="P805" s="123">
        <f>P803+P785+P779</f>
        <v>5390362000</v>
      </c>
      <c r="Q805" s="123">
        <v>10392969337</v>
      </c>
      <c r="R805" s="25">
        <v>5390362000</v>
      </c>
      <c r="S805" s="25">
        <v>9858117000</v>
      </c>
      <c r="T805" s="25">
        <v>0</v>
      </c>
      <c r="U805" s="123">
        <f t="shared" ref="U805:Z805" si="758">U803+U785+U779</f>
        <v>0</v>
      </c>
      <c r="V805" s="123">
        <f t="shared" si="758"/>
        <v>105507887</v>
      </c>
      <c r="W805" s="123">
        <f t="shared" si="758"/>
        <v>0</v>
      </c>
      <c r="X805" s="123">
        <f t="shared" si="758"/>
        <v>105507887</v>
      </c>
      <c r="Y805" s="123">
        <f t="shared" si="758"/>
        <v>5284854113</v>
      </c>
      <c r="Z805" s="123">
        <f t="shared" si="758"/>
        <v>10392969337</v>
      </c>
      <c r="AA805" s="84"/>
      <c r="AB805" s="84"/>
      <c r="AC805" s="87"/>
      <c r="AD805" s="127">
        <f>AD803+AD785+AD779</f>
        <v>0</v>
      </c>
      <c r="AE805" s="25">
        <f>AE803+AE785+AE779</f>
        <v>0</v>
      </c>
      <c r="AF805" s="25">
        <f>AF803+AF785+AF779</f>
        <v>0</v>
      </c>
      <c r="AG805" s="126">
        <f>AG803+AG785+AG779</f>
        <v>0</v>
      </c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</row>
    <row r="806" spans="1:43" ht="3.75" customHeight="1">
      <c r="A806" s="93"/>
      <c r="C806" s="93"/>
      <c r="D806" s="94"/>
      <c r="E806" s="93"/>
      <c r="F806" s="93"/>
      <c r="G806" s="95"/>
      <c r="H806" s="93"/>
      <c r="I806" s="95"/>
      <c r="K806" s="278"/>
      <c r="P806" s="50"/>
      <c r="Z806"/>
      <c r="AE806" s="23"/>
      <c r="AF806" s="14"/>
    </row>
    <row r="807" spans="1:43" ht="14.25" customHeight="1">
      <c r="A807" s="93"/>
      <c r="C807" s="93"/>
      <c r="D807" s="94"/>
      <c r="E807" s="93"/>
      <c r="F807" s="93"/>
      <c r="G807" s="95"/>
      <c r="H807" s="93"/>
      <c r="I807" s="95"/>
      <c r="K807" s="308" t="s">
        <v>725</v>
      </c>
      <c r="L807" s="123">
        <f>L805+L756+L734+L607+L390+L161</f>
        <v>323329675559</v>
      </c>
      <c r="M807" s="123">
        <f>M805+M756+M734+M607+M390+M161</f>
        <v>353519113400.60712</v>
      </c>
      <c r="N807" s="25">
        <f>N805+N756+N734+N607+N390+N161</f>
        <v>87977302266</v>
      </c>
      <c r="O807" s="123">
        <f>O805+O756+O734+O607+O390+O161</f>
        <v>108620300661</v>
      </c>
      <c r="P807" s="123">
        <f>P805+P756+P734+P607+P390+P161</f>
        <v>100939394525.60713</v>
      </c>
      <c r="Q807" s="123">
        <v>140613450540</v>
      </c>
      <c r="R807" s="25">
        <v>100728004464</v>
      </c>
      <c r="S807" s="25">
        <v>145116314319</v>
      </c>
      <c r="T807" s="25"/>
      <c r="U807" s="123">
        <f t="shared" ref="U807:Z807" si="759">U805+U756+U734+U607+U390+U161</f>
        <v>6686876675</v>
      </c>
      <c r="V807" s="123">
        <f t="shared" si="759"/>
        <v>6044519044</v>
      </c>
      <c r="W807" s="123">
        <f t="shared" si="759"/>
        <v>6114731956</v>
      </c>
      <c r="X807" s="123">
        <f t="shared" si="759"/>
        <v>18846127675</v>
      </c>
      <c r="Y807" s="123">
        <f t="shared" si="759"/>
        <v>82093266850.607132</v>
      </c>
      <c r="Z807" s="123">
        <f t="shared" si="759"/>
        <v>143959418214</v>
      </c>
      <c r="AA807" s="270"/>
      <c r="AB807" s="270"/>
      <c r="AC807" s="279"/>
      <c r="AE807" s="23"/>
      <c r="AF807" s="14"/>
    </row>
    <row r="808" spans="1:43">
      <c r="A808" s="93"/>
      <c r="C808" s="93"/>
      <c r="D808" s="94"/>
      <c r="E808" s="93"/>
      <c r="F808" s="93"/>
      <c r="G808" s="95"/>
      <c r="H808" s="93"/>
      <c r="I808" s="95"/>
      <c r="K808" s="306" t="s">
        <v>1147</v>
      </c>
      <c r="P808" s="50"/>
      <c r="Z808"/>
      <c r="AE808" s="23"/>
      <c r="AF808" s="14"/>
    </row>
    <row r="809" spans="1:43">
      <c r="A809" s="93"/>
      <c r="C809" s="93"/>
      <c r="D809" s="94"/>
      <c r="E809" s="93"/>
      <c r="F809" s="93"/>
      <c r="G809" s="95"/>
      <c r="H809" s="93"/>
      <c r="I809" s="95"/>
      <c r="K809" s="91" t="s">
        <v>1145</v>
      </c>
      <c r="P809" s="50"/>
      <c r="Z809"/>
      <c r="AE809" s="23"/>
      <c r="AF809" s="14"/>
    </row>
    <row r="810" spans="1:43">
      <c r="A810" s="93"/>
      <c r="C810" s="93"/>
      <c r="D810" s="94"/>
      <c r="E810" s="93"/>
      <c r="F810" s="93"/>
      <c r="G810" s="95"/>
      <c r="H810" s="93"/>
      <c r="I810" s="95"/>
      <c r="K810" s="91" t="s">
        <v>1146</v>
      </c>
      <c r="P810" s="50"/>
      <c r="Z810"/>
      <c r="AE810" s="23"/>
      <c r="AF810" s="14"/>
    </row>
    <row r="811" spans="1:43" ht="4.5" customHeight="1">
      <c r="A811" s="93"/>
      <c r="C811" s="93"/>
      <c r="D811" s="94"/>
      <c r="E811" s="93"/>
      <c r="F811" s="93"/>
      <c r="G811" s="95"/>
      <c r="H811" s="93"/>
      <c r="I811" s="95"/>
      <c r="P811" s="50"/>
      <c r="Z811"/>
      <c r="AE811" s="23"/>
      <c r="AF811" s="14"/>
    </row>
    <row r="812" spans="1:43">
      <c r="A812" s="93"/>
      <c r="C812" s="93"/>
      <c r="D812" s="94"/>
      <c r="E812" s="93"/>
      <c r="F812" s="93"/>
      <c r="G812" s="95"/>
      <c r="H812" s="93"/>
      <c r="I812" s="95"/>
      <c r="K812" s="307" t="s">
        <v>1148</v>
      </c>
      <c r="P812" s="50"/>
      <c r="Z812"/>
      <c r="AE812" s="23"/>
      <c r="AF812" s="14"/>
    </row>
    <row r="813" spans="1:43">
      <c r="A813" s="93"/>
      <c r="C813" s="93"/>
      <c r="D813" s="94"/>
      <c r="E813" s="93"/>
      <c r="F813" s="93"/>
      <c r="G813" s="95"/>
      <c r="H813" s="93"/>
      <c r="I813" s="95"/>
      <c r="K813" s="91" t="s">
        <v>1149</v>
      </c>
      <c r="P813" s="50"/>
      <c r="Z813"/>
      <c r="AE813" s="23"/>
      <c r="AF813" s="14"/>
    </row>
    <row r="814" spans="1:43">
      <c r="A814" s="93"/>
      <c r="C814" s="93"/>
      <c r="D814" s="94"/>
      <c r="E814" s="93"/>
      <c r="F814" s="93"/>
      <c r="G814" s="95"/>
      <c r="H814" s="93"/>
      <c r="I814" s="95"/>
      <c r="K814" s="91" t="s">
        <v>1150</v>
      </c>
      <c r="P814" s="50"/>
      <c r="Z814"/>
      <c r="AE814" s="23"/>
      <c r="AF814" s="14"/>
    </row>
    <row r="815" spans="1:43" ht="4.5" customHeight="1">
      <c r="A815" s="93"/>
      <c r="C815" s="93"/>
      <c r="D815" s="94"/>
      <c r="E815" s="93"/>
      <c r="F815" s="93"/>
      <c r="G815" s="95"/>
      <c r="H815" s="93"/>
      <c r="I815" s="95"/>
      <c r="P815" s="50"/>
      <c r="Z815"/>
      <c r="AE815" s="23"/>
      <c r="AF815" s="14"/>
    </row>
    <row r="816" spans="1:43">
      <c r="A816" s="93"/>
      <c r="C816" s="93"/>
      <c r="D816" s="94"/>
      <c r="E816" s="93"/>
      <c r="F816" s="93"/>
      <c r="G816" s="95"/>
      <c r="H816" s="93"/>
      <c r="I816" s="95"/>
      <c r="K816" s="307" t="s">
        <v>1151</v>
      </c>
      <c r="P816" s="50"/>
      <c r="Z816"/>
      <c r="AE816" s="23"/>
      <c r="AF816" s="14"/>
    </row>
    <row r="817" spans="1:32">
      <c r="A817" s="93"/>
      <c r="C817" s="93"/>
      <c r="D817" s="94"/>
      <c r="E817" s="93"/>
      <c r="F817" s="93"/>
      <c r="G817" s="95"/>
      <c r="H817" s="93"/>
      <c r="I817" s="95"/>
      <c r="K817" s="91" t="s">
        <v>1152</v>
      </c>
      <c r="P817" s="50"/>
      <c r="Z817"/>
      <c r="AE817" s="23"/>
      <c r="AF817" s="14"/>
    </row>
    <row r="818" spans="1:32">
      <c r="A818" s="93"/>
      <c r="C818" s="93"/>
      <c r="D818" s="94"/>
      <c r="E818" s="93"/>
      <c r="F818" s="93"/>
      <c r="G818" s="95"/>
      <c r="H818" s="93"/>
      <c r="I818" s="95"/>
      <c r="K818" s="91" t="s">
        <v>1153</v>
      </c>
      <c r="P818" s="50"/>
      <c r="Z818"/>
      <c r="AE818" s="23"/>
      <c r="AF818" s="14"/>
    </row>
    <row r="819" spans="1:32" ht="12" customHeight="1"/>
    <row r="820" spans="1:32" ht="12" customHeight="1"/>
    <row r="821" spans="1:32" ht="12" customHeight="1"/>
    <row r="822" spans="1:32" ht="12" customHeight="1"/>
    <row r="823" spans="1:32" ht="12" customHeight="1"/>
    <row r="824" spans="1:32" ht="12" customHeight="1"/>
    <row r="825" spans="1:32" ht="12" customHeight="1"/>
    <row r="826" spans="1:32" ht="12" customHeight="1"/>
    <row r="827" spans="1:32" ht="12" customHeight="1"/>
    <row r="828" spans="1:32" ht="12" customHeight="1"/>
    <row r="829" spans="1:32" ht="12" customHeight="1"/>
    <row r="830" spans="1:32" ht="12" customHeight="1"/>
    <row r="831" spans="1:32" ht="12" customHeight="1"/>
    <row r="832" spans="1:32" ht="12" customHeight="1"/>
    <row r="833" ht="12" customHeight="1"/>
  </sheetData>
  <autoFilter ref="A1:AQ818"/>
  <pageMargins left="1.1023622047244095" right="0.15748031496062992" top="0.39" bottom="0.19" header="0.15748031496062992" footer="0.16"/>
  <pageSetup paperSize="5" scale="70" orientation="landscape" r:id="rId1"/>
  <headerFooter>
    <oddHeader>&amp;C&amp;"-,Negrita"&amp;18ESTADO DE SITUACION FNDR MES DE MARZO 2017&amp;RUNIDAD DE CONTROL Y PROGRAMACION PRESUPUESTARIA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D1" sqref="D1:D1048576"/>
    </sheetView>
  </sheetViews>
  <sheetFormatPr baseColWidth="10" defaultRowHeight="15"/>
  <cols>
    <col min="3" max="3" width="19.5703125" bestFit="1" customWidth="1"/>
  </cols>
  <sheetData>
    <row r="1" spans="1:4">
      <c r="A1" t="s">
        <v>8</v>
      </c>
      <c r="B1" t="s">
        <v>7</v>
      </c>
      <c r="D1" t="s">
        <v>780</v>
      </c>
    </row>
    <row r="2" spans="1:4">
      <c r="A2">
        <v>20100310</v>
      </c>
      <c r="B2" t="s">
        <v>27</v>
      </c>
      <c r="C2" t="str">
        <f>CONCATENATE(A2,"-",B2)</f>
        <v>20100310-EJECUCION</v>
      </c>
      <c r="D2">
        <v>6000000</v>
      </c>
    </row>
    <row r="3" spans="1:4">
      <c r="A3">
        <v>20190549</v>
      </c>
      <c r="B3" t="s">
        <v>27</v>
      </c>
      <c r="C3" t="str">
        <f t="shared" ref="C3:C66" si="0">CONCATENATE(A3,"-",B3)</f>
        <v>20190549-EJECUCION</v>
      </c>
      <c r="D3">
        <v>58235437</v>
      </c>
    </row>
    <row r="4" spans="1:4">
      <c r="A4">
        <v>30034666</v>
      </c>
      <c r="B4" t="s">
        <v>27</v>
      </c>
      <c r="C4" t="str">
        <f t="shared" si="0"/>
        <v>30034666-EJECUCION</v>
      </c>
      <c r="D4">
        <v>17404953</v>
      </c>
    </row>
    <row r="5" spans="1:4">
      <c r="A5">
        <v>30042613</v>
      </c>
      <c r="B5" t="s">
        <v>27</v>
      </c>
      <c r="C5" t="str">
        <f t="shared" si="0"/>
        <v>30042613-EJECUCION</v>
      </c>
      <c r="D5">
        <v>201500000</v>
      </c>
    </row>
    <row r="6" spans="1:4">
      <c r="A6">
        <v>30042711</v>
      </c>
      <c r="B6" t="s">
        <v>27</v>
      </c>
      <c r="C6" t="str">
        <f t="shared" si="0"/>
        <v>30042711-EJECUCION</v>
      </c>
      <c r="D6">
        <v>10449747</v>
      </c>
    </row>
    <row r="7" spans="1:4">
      <c r="A7">
        <v>30043932</v>
      </c>
      <c r="B7" t="s">
        <v>27</v>
      </c>
      <c r="C7" t="str">
        <f t="shared" si="0"/>
        <v>30043932-EJECUCION</v>
      </c>
      <c r="D7">
        <v>24859000</v>
      </c>
    </row>
    <row r="8" spans="1:4">
      <c r="A8">
        <v>30046830</v>
      </c>
      <c r="B8" t="s">
        <v>27</v>
      </c>
      <c r="C8" t="str">
        <f t="shared" si="0"/>
        <v>30046830-EJECUCION</v>
      </c>
      <c r="D8">
        <v>119756521</v>
      </c>
    </row>
    <row r="9" spans="1:4">
      <c r="A9">
        <v>30051749</v>
      </c>
      <c r="B9" t="s">
        <v>27</v>
      </c>
      <c r="C9" t="str">
        <f t="shared" si="0"/>
        <v>30051749-EJECUCION</v>
      </c>
      <c r="D9">
        <v>42720000</v>
      </c>
    </row>
    <row r="10" spans="1:4">
      <c r="A10">
        <v>30063478</v>
      </c>
      <c r="B10" t="s">
        <v>27</v>
      </c>
      <c r="C10" t="str">
        <f t="shared" si="0"/>
        <v>30063478-EJECUCION</v>
      </c>
      <c r="D10">
        <v>48305137</v>
      </c>
    </row>
    <row r="11" spans="1:4">
      <c r="A11">
        <v>30063734</v>
      </c>
      <c r="B11" t="s">
        <v>27</v>
      </c>
      <c r="C11" t="str">
        <f t="shared" si="0"/>
        <v>30063734-EJECUCION</v>
      </c>
      <c r="D11">
        <v>179333874</v>
      </c>
    </row>
    <row r="12" spans="1:4">
      <c r="A12">
        <v>30066636</v>
      </c>
      <c r="B12" t="s">
        <v>27</v>
      </c>
      <c r="C12" t="str">
        <f t="shared" si="0"/>
        <v>30066636-EJECUCION</v>
      </c>
      <c r="D12">
        <v>58375000</v>
      </c>
    </row>
    <row r="13" spans="1:4">
      <c r="A13">
        <v>30067012</v>
      </c>
      <c r="B13" t="s">
        <v>27</v>
      </c>
      <c r="C13" t="str">
        <f t="shared" si="0"/>
        <v>30067012-EJECUCION</v>
      </c>
      <c r="D13">
        <v>121111111</v>
      </c>
    </row>
    <row r="14" spans="1:4">
      <c r="A14">
        <v>30071449</v>
      </c>
      <c r="B14" t="s">
        <v>27</v>
      </c>
      <c r="C14" t="str">
        <f t="shared" si="0"/>
        <v>30071449-EJECUCION</v>
      </c>
      <c r="D14">
        <v>1535502000</v>
      </c>
    </row>
    <row r="15" spans="1:4">
      <c r="A15">
        <v>30072372</v>
      </c>
      <c r="B15" t="s">
        <v>27</v>
      </c>
      <c r="C15" t="str">
        <f t="shared" si="0"/>
        <v>30072372-EJECUCION</v>
      </c>
      <c r="D15">
        <v>300000000</v>
      </c>
    </row>
    <row r="16" spans="1:4">
      <c r="A16">
        <v>30076119</v>
      </c>
      <c r="B16" t="s">
        <v>27</v>
      </c>
      <c r="C16" t="str">
        <f t="shared" si="0"/>
        <v>30076119-EJECUCION</v>
      </c>
      <c r="D16">
        <v>145379730</v>
      </c>
    </row>
    <row r="17" spans="1:4">
      <c r="A17">
        <v>30080729</v>
      </c>
      <c r="B17" t="s">
        <v>27</v>
      </c>
      <c r="C17" t="str">
        <f t="shared" si="0"/>
        <v>30080729-EJECUCION</v>
      </c>
      <c r="D17">
        <v>1321502000</v>
      </c>
    </row>
    <row r="18" spans="1:4">
      <c r="A18">
        <v>30082121</v>
      </c>
      <c r="B18" t="s">
        <v>27</v>
      </c>
      <c r="C18" t="str">
        <f t="shared" si="0"/>
        <v>30082121-EJECUCION</v>
      </c>
      <c r="D18">
        <v>92775183</v>
      </c>
    </row>
    <row r="19" spans="1:4">
      <c r="A19">
        <v>30082185</v>
      </c>
      <c r="B19" t="s">
        <v>27</v>
      </c>
      <c r="C19" t="str">
        <f t="shared" si="0"/>
        <v>30082185-EJECUCION</v>
      </c>
      <c r="D19">
        <v>85000000</v>
      </c>
    </row>
    <row r="20" spans="1:4">
      <c r="A20">
        <v>30084978</v>
      </c>
      <c r="B20" t="s">
        <v>27</v>
      </c>
      <c r="C20" t="str">
        <f t="shared" si="0"/>
        <v>30084978-EJECUCION</v>
      </c>
      <c r="D20">
        <v>16078283</v>
      </c>
    </row>
    <row r="21" spans="1:4">
      <c r="A21">
        <v>30086022</v>
      </c>
      <c r="B21" t="s">
        <v>27</v>
      </c>
      <c r="C21" t="str">
        <f t="shared" si="0"/>
        <v>30086022-EJECUCION</v>
      </c>
      <c r="D21">
        <v>60500000</v>
      </c>
    </row>
    <row r="22" spans="1:4">
      <c r="A22">
        <v>30086050</v>
      </c>
      <c r="B22" t="s">
        <v>27</v>
      </c>
      <c r="C22" t="str">
        <f t="shared" si="0"/>
        <v>30086050-EJECUCION</v>
      </c>
      <c r="D22">
        <v>101296386</v>
      </c>
    </row>
    <row r="23" spans="1:4">
      <c r="A23">
        <v>30086361</v>
      </c>
      <c r="B23" t="s">
        <v>27</v>
      </c>
      <c r="C23" t="str">
        <f t="shared" si="0"/>
        <v>30086361-EJECUCION</v>
      </c>
      <c r="D23">
        <v>100000000</v>
      </c>
    </row>
    <row r="24" spans="1:4">
      <c r="A24">
        <v>30086815</v>
      </c>
      <c r="B24" t="s">
        <v>27</v>
      </c>
      <c r="C24" t="str">
        <f t="shared" si="0"/>
        <v>30086815-EJECUCION</v>
      </c>
      <c r="D24">
        <v>120000000</v>
      </c>
    </row>
    <row r="25" spans="1:4">
      <c r="A25">
        <v>30088011</v>
      </c>
      <c r="B25" t="s">
        <v>27</v>
      </c>
      <c r="C25" t="str">
        <f t="shared" si="0"/>
        <v>30088011-EJECUCION</v>
      </c>
      <c r="D25">
        <v>21000000</v>
      </c>
    </row>
    <row r="26" spans="1:4">
      <c r="A26">
        <v>30093309</v>
      </c>
      <c r="B26" t="s">
        <v>27</v>
      </c>
      <c r="C26" t="str">
        <f t="shared" si="0"/>
        <v>30093309-EJECUCION</v>
      </c>
      <c r="D26">
        <v>351629298</v>
      </c>
    </row>
    <row r="27" spans="1:4">
      <c r="A27">
        <v>30094005</v>
      </c>
      <c r="B27" t="s">
        <v>27</v>
      </c>
      <c r="C27" t="str">
        <f t="shared" si="0"/>
        <v>30094005-EJECUCION</v>
      </c>
      <c r="D27">
        <v>16465000</v>
      </c>
    </row>
    <row r="28" spans="1:4">
      <c r="A28">
        <v>30094891</v>
      </c>
      <c r="B28" t="s">
        <v>27</v>
      </c>
      <c r="C28" t="str">
        <f t="shared" si="0"/>
        <v>30094891-EJECUCION</v>
      </c>
      <c r="D28">
        <v>231200000</v>
      </c>
    </row>
    <row r="29" spans="1:4">
      <c r="A29">
        <v>30097978</v>
      </c>
      <c r="B29" t="s">
        <v>27</v>
      </c>
      <c r="C29" t="str">
        <f t="shared" si="0"/>
        <v>30097978-EJECUCION</v>
      </c>
      <c r="D29">
        <v>153036679</v>
      </c>
    </row>
    <row r="30" spans="1:4">
      <c r="A30">
        <v>30098600</v>
      </c>
      <c r="B30" t="s">
        <v>503</v>
      </c>
      <c r="C30" t="str">
        <f t="shared" si="0"/>
        <v>30098600-PREFACTIBILIDAD</v>
      </c>
      <c r="D30">
        <v>25000000</v>
      </c>
    </row>
    <row r="31" spans="1:4">
      <c r="A31">
        <v>30102779</v>
      </c>
      <c r="B31" t="s">
        <v>27</v>
      </c>
      <c r="C31" t="str">
        <f t="shared" si="0"/>
        <v>30102779-EJECUCION</v>
      </c>
      <c r="D31">
        <v>50000000</v>
      </c>
    </row>
    <row r="32" spans="1:4">
      <c r="A32">
        <v>30103446</v>
      </c>
      <c r="B32" t="s">
        <v>27</v>
      </c>
      <c r="C32" t="str">
        <f t="shared" si="0"/>
        <v>30103446-EJECUCION</v>
      </c>
      <c r="D32">
        <v>67723498</v>
      </c>
    </row>
    <row r="33" spans="1:4">
      <c r="A33">
        <v>30110580</v>
      </c>
      <c r="B33" t="s">
        <v>27</v>
      </c>
      <c r="C33" t="str">
        <f t="shared" si="0"/>
        <v>30110580-EJECUCION</v>
      </c>
      <c r="D33">
        <v>150000000</v>
      </c>
    </row>
    <row r="34" spans="1:4">
      <c r="A34">
        <v>30113942</v>
      </c>
      <c r="B34" t="s">
        <v>27</v>
      </c>
      <c r="C34" t="str">
        <f t="shared" si="0"/>
        <v>30113942-EJECUCION</v>
      </c>
      <c r="D34">
        <v>58965000</v>
      </c>
    </row>
    <row r="35" spans="1:4">
      <c r="A35">
        <v>30115252</v>
      </c>
      <c r="B35" t="s">
        <v>27</v>
      </c>
      <c r="C35" t="str">
        <f t="shared" si="0"/>
        <v>30115252-EJECUCION</v>
      </c>
      <c r="D35">
        <v>7500000</v>
      </c>
    </row>
    <row r="36" spans="1:4">
      <c r="A36">
        <v>30115770</v>
      </c>
      <c r="B36" t="s">
        <v>27</v>
      </c>
      <c r="C36" t="str">
        <f t="shared" si="0"/>
        <v>30115770-EJECUCION</v>
      </c>
      <c r="D36">
        <v>49138424</v>
      </c>
    </row>
    <row r="37" spans="1:4">
      <c r="A37">
        <v>30116040</v>
      </c>
      <c r="B37" t="s">
        <v>35</v>
      </c>
      <c r="C37" t="str">
        <f t="shared" si="0"/>
        <v>30116040-DISEÑO</v>
      </c>
      <c r="D37">
        <v>15000000</v>
      </c>
    </row>
    <row r="38" spans="1:4">
      <c r="A38">
        <v>30118582</v>
      </c>
      <c r="B38" t="s">
        <v>27</v>
      </c>
      <c r="C38" t="str">
        <f t="shared" si="0"/>
        <v>30118582-EJECUCION</v>
      </c>
      <c r="D38">
        <v>150000000</v>
      </c>
    </row>
    <row r="39" spans="1:4">
      <c r="A39">
        <v>30125599</v>
      </c>
      <c r="B39" t="s">
        <v>27</v>
      </c>
      <c r="C39" t="str">
        <f t="shared" si="0"/>
        <v>30125599-EJECUCION</v>
      </c>
      <c r="D39">
        <v>150000000</v>
      </c>
    </row>
    <row r="40" spans="1:4">
      <c r="A40">
        <v>30129273</v>
      </c>
      <c r="B40" t="s">
        <v>27</v>
      </c>
      <c r="C40" t="str">
        <f t="shared" si="0"/>
        <v>30129273-EJECUCION</v>
      </c>
      <c r="D40">
        <v>176304790</v>
      </c>
    </row>
    <row r="41" spans="1:4">
      <c r="A41">
        <v>30129384</v>
      </c>
      <c r="B41" t="s">
        <v>27</v>
      </c>
      <c r="C41" t="str">
        <f t="shared" si="0"/>
        <v>30129384-EJECUCION</v>
      </c>
      <c r="D41">
        <v>130000000</v>
      </c>
    </row>
    <row r="42" spans="1:4">
      <c r="A42">
        <v>30129912</v>
      </c>
      <c r="B42" t="s">
        <v>27</v>
      </c>
      <c r="C42" t="str">
        <f t="shared" si="0"/>
        <v>30129912-EJECUCION</v>
      </c>
      <c r="D42">
        <v>25000000</v>
      </c>
    </row>
    <row r="43" spans="1:4">
      <c r="A43">
        <v>30131517</v>
      </c>
      <c r="B43" t="s">
        <v>35</v>
      </c>
      <c r="C43" t="str">
        <f t="shared" si="0"/>
        <v>30131517-DISEÑO</v>
      </c>
      <c r="D43">
        <v>5400000</v>
      </c>
    </row>
    <row r="44" spans="1:4">
      <c r="A44">
        <v>30132450</v>
      </c>
      <c r="B44" t="s">
        <v>27</v>
      </c>
      <c r="C44" t="str">
        <f t="shared" si="0"/>
        <v>30132450-EJECUCION</v>
      </c>
      <c r="D44">
        <v>59487314</v>
      </c>
    </row>
    <row r="45" spans="1:4">
      <c r="A45">
        <v>30133125</v>
      </c>
      <c r="B45" t="s">
        <v>27</v>
      </c>
      <c r="C45" t="str">
        <f t="shared" si="0"/>
        <v>30133125-EJECUCION</v>
      </c>
      <c r="D45">
        <v>200000000</v>
      </c>
    </row>
    <row r="46" spans="1:4">
      <c r="A46">
        <v>30134020</v>
      </c>
      <c r="B46" t="s">
        <v>27</v>
      </c>
      <c r="C46" t="str">
        <f t="shared" si="0"/>
        <v>30134020-EJECUCION</v>
      </c>
      <c r="D46">
        <v>81265435</v>
      </c>
    </row>
    <row r="47" spans="1:4">
      <c r="A47">
        <v>30134380</v>
      </c>
      <c r="B47" t="s">
        <v>27</v>
      </c>
      <c r="C47" t="str">
        <f t="shared" si="0"/>
        <v>30134380-EJECUCION</v>
      </c>
      <c r="D47">
        <v>69107829</v>
      </c>
    </row>
    <row r="48" spans="1:4">
      <c r="A48">
        <v>30134720</v>
      </c>
      <c r="B48" t="s">
        <v>27</v>
      </c>
      <c r="C48" t="str">
        <f t="shared" si="0"/>
        <v>30134720-EJECUCION</v>
      </c>
      <c r="D48">
        <v>7336000</v>
      </c>
    </row>
    <row r="49" spans="1:4">
      <c r="A49">
        <v>30134906</v>
      </c>
      <c r="B49" t="s">
        <v>27</v>
      </c>
      <c r="C49" t="str">
        <f t="shared" si="0"/>
        <v>30134906-EJECUCION</v>
      </c>
      <c r="D49">
        <v>281046167</v>
      </c>
    </row>
    <row r="50" spans="1:4">
      <c r="A50">
        <v>30135967</v>
      </c>
      <c r="B50" t="s">
        <v>35</v>
      </c>
      <c r="C50" t="str">
        <f t="shared" si="0"/>
        <v>30135967-DISEÑO</v>
      </c>
      <c r="D50">
        <v>40500000</v>
      </c>
    </row>
    <row r="51" spans="1:4">
      <c r="A51">
        <v>30136060</v>
      </c>
      <c r="B51" t="s">
        <v>27</v>
      </c>
      <c r="C51" t="str">
        <f t="shared" si="0"/>
        <v>30136060-EJECUCION</v>
      </c>
      <c r="D51">
        <v>262500000</v>
      </c>
    </row>
    <row r="52" spans="1:4">
      <c r="A52">
        <v>30154323</v>
      </c>
      <c r="B52" t="s">
        <v>27</v>
      </c>
      <c r="C52" t="str">
        <f t="shared" si="0"/>
        <v>30154323-EJECUCION</v>
      </c>
      <c r="D52">
        <v>105189229</v>
      </c>
    </row>
    <row r="53" spans="1:4">
      <c r="A53">
        <v>30165522</v>
      </c>
      <c r="B53" t="s">
        <v>27</v>
      </c>
      <c r="C53" t="str">
        <f t="shared" si="0"/>
        <v>30165522-EJECUCION</v>
      </c>
      <c r="D53">
        <v>50000000</v>
      </c>
    </row>
    <row r="54" spans="1:4">
      <c r="A54">
        <v>30199074</v>
      </c>
      <c r="B54" t="s">
        <v>27</v>
      </c>
      <c r="C54" t="str">
        <f t="shared" si="0"/>
        <v>30199074-EJECUCION</v>
      </c>
      <c r="D54">
        <v>15047000</v>
      </c>
    </row>
    <row r="55" spans="1:4">
      <c r="A55">
        <v>30199272</v>
      </c>
      <c r="B55" t="s">
        <v>27</v>
      </c>
      <c r="C55" t="str">
        <f t="shared" si="0"/>
        <v>30199272-EJECUCION</v>
      </c>
      <c r="D55">
        <v>52938605</v>
      </c>
    </row>
    <row r="56" spans="1:4">
      <c r="A56">
        <v>30210322</v>
      </c>
      <c r="B56" t="s">
        <v>27</v>
      </c>
      <c r="C56" t="str">
        <f t="shared" si="0"/>
        <v>30210322-EJECUCION</v>
      </c>
      <c r="D56">
        <v>35000000</v>
      </c>
    </row>
    <row r="57" spans="1:4">
      <c r="A57">
        <v>30212372</v>
      </c>
      <c r="B57" t="s">
        <v>27</v>
      </c>
      <c r="C57" t="str">
        <f t="shared" si="0"/>
        <v>30212372-EJECUCION</v>
      </c>
      <c r="D57">
        <v>39362774</v>
      </c>
    </row>
    <row r="58" spans="1:4">
      <c r="A58">
        <v>30247072</v>
      </c>
      <c r="B58" t="s">
        <v>35</v>
      </c>
      <c r="C58" t="str">
        <f t="shared" si="0"/>
        <v>30247072-DISEÑO</v>
      </c>
      <c r="D58">
        <v>20000000</v>
      </c>
    </row>
    <row r="59" spans="1:4">
      <c r="A59">
        <v>30290372</v>
      </c>
      <c r="B59" t="s">
        <v>27</v>
      </c>
      <c r="C59" t="str">
        <f t="shared" si="0"/>
        <v>30290372-EJECUCION</v>
      </c>
      <c r="D59">
        <v>73989795</v>
      </c>
    </row>
    <row r="60" spans="1:4">
      <c r="A60">
        <v>30291172</v>
      </c>
      <c r="B60" t="s">
        <v>27</v>
      </c>
      <c r="C60" t="str">
        <f t="shared" si="0"/>
        <v>30291172-EJECUCION</v>
      </c>
      <c r="D60">
        <v>52673000</v>
      </c>
    </row>
    <row r="61" spans="1:4">
      <c r="A61">
        <v>30310525</v>
      </c>
      <c r="B61" t="s">
        <v>27</v>
      </c>
      <c r="C61" t="str">
        <f t="shared" si="0"/>
        <v>30310525-EJECUCION</v>
      </c>
      <c r="D61">
        <v>3000000000</v>
      </c>
    </row>
    <row r="62" spans="1:4">
      <c r="A62">
        <v>30339322</v>
      </c>
      <c r="B62" t="s">
        <v>35</v>
      </c>
      <c r="C62" t="str">
        <f t="shared" si="0"/>
        <v>30339322-DISEÑO</v>
      </c>
      <c r="D62">
        <v>34371800</v>
      </c>
    </row>
    <row r="63" spans="1:4">
      <c r="A63">
        <v>30342724</v>
      </c>
      <c r="B63" t="s">
        <v>27</v>
      </c>
      <c r="C63" t="str">
        <f t="shared" si="0"/>
        <v>30342724-EJECUCION</v>
      </c>
      <c r="D63">
        <v>350000000</v>
      </c>
    </row>
    <row r="64" spans="1:4">
      <c r="A64">
        <v>30342773</v>
      </c>
      <c r="B64" t="s">
        <v>27</v>
      </c>
      <c r="C64" t="str">
        <f t="shared" si="0"/>
        <v>30342773-EJECUCION</v>
      </c>
      <c r="D64">
        <v>50000000</v>
      </c>
    </row>
    <row r="65" spans="1:4">
      <c r="A65">
        <v>30343540</v>
      </c>
      <c r="B65" t="s">
        <v>27</v>
      </c>
      <c r="C65" t="str">
        <f t="shared" si="0"/>
        <v>30343540-EJECUCION</v>
      </c>
      <c r="D65">
        <v>54387000</v>
      </c>
    </row>
    <row r="66" spans="1:4">
      <c r="A66">
        <v>30350774</v>
      </c>
      <c r="B66" t="s">
        <v>27</v>
      </c>
      <c r="C66" t="str">
        <f t="shared" si="0"/>
        <v>30350774-EJECUCION</v>
      </c>
      <c r="D66">
        <v>70000000</v>
      </c>
    </row>
    <row r="67" spans="1:4">
      <c r="A67">
        <v>30361522</v>
      </c>
      <c r="B67" t="s">
        <v>27</v>
      </c>
      <c r="C67" t="str">
        <f t="shared" ref="C67:C68" si="1">CONCATENATE(A67,"-",B67)</f>
        <v>30361522-EJECUCION</v>
      </c>
      <c r="D67">
        <v>44538687</v>
      </c>
    </row>
    <row r="68" spans="1:4">
      <c r="A68" t="s">
        <v>354</v>
      </c>
      <c r="B68" t="s">
        <v>27</v>
      </c>
      <c r="C68" t="str">
        <f t="shared" si="1"/>
        <v>20144598-3-EJECUCION</v>
      </c>
      <c r="D68">
        <v>50000000</v>
      </c>
    </row>
    <row r="69" spans="1:4">
      <c r="A69" t="s">
        <v>726</v>
      </c>
      <c r="D69">
        <v>11698187686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B361"/>
  <sheetViews>
    <sheetView workbookViewId="0">
      <selection activeCell="A266" sqref="A266"/>
    </sheetView>
  </sheetViews>
  <sheetFormatPr baseColWidth="10" defaultRowHeight="15"/>
  <cols>
    <col min="1" max="1" width="25.28515625" bestFit="1" customWidth="1"/>
    <col min="2" max="2" width="17.42578125" bestFit="1" customWidth="1"/>
  </cols>
  <sheetData>
    <row r="3" spans="1:2">
      <c r="A3" s="305" t="s">
        <v>1137</v>
      </c>
      <c r="B3" t="s">
        <v>1139</v>
      </c>
    </row>
    <row r="4" spans="1:2" hidden="1">
      <c r="A4" s="15" t="s">
        <v>871</v>
      </c>
      <c r="B4" s="125">
        <v>1</v>
      </c>
    </row>
    <row r="5" spans="1:2" hidden="1">
      <c r="A5" s="15" t="s">
        <v>781</v>
      </c>
      <c r="B5" s="125">
        <v>1</v>
      </c>
    </row>
    <row r="6" spans="1:2" hidden="1">
      <c r="A6" s="15" t="s">
        <v>809</v>
      </c>
      <c r="B6" s="125">
        <v>1</v>
      </c>
    </row>
    <row r="7" spans="1:2" hidden="1">
      <c r="A7" s="15" t="s">
        <v>958</v>
      </c>
      <c r="B7" s="125">
        <v>1</v>
      </c>
    </row>
    <row r="8" spans="1:2" hidden="1">
      <c r="A8" s="15" t="s">
        <v>948</v>
      </c>
      <c r="B8" s="125">
        <v>1</v>
      </c>
    </row>
    <row r="9" spans="1:2" hidden="1">
      <c r="A9" s="15" t="s">
        <v>978</v>
      </c>
      <c r="B9" s="125">
        <v>1</v>
      </c>
    </row>
    <row r="10" spans="1:2" hidden="1">
      <c r="A10" s="15" t="s">
        <v>852</v>
      </c>
      <c r="B10" s="125">
        <v>1</v>
      </c>
    </row>
    <row r="11" spans="1:2" hidden="1">
      <c r="A11" s="15" t="s">
        <v>864</v>
      </c>
      <c r="B11" s="125">
        <v>1</v>
      </c>
    </row>
    <row r="12" spans="1:2">
      <c r="A12" s="15" t="s">
        <v>839</v>
      </c>
      <c r="B12" s="125">
        <v>4</v>
      </c>
    </row>
    <row r="13" spans="1:2">
      <c r="A13" s="15" t="s">
        <v>840</v>
      </c>
      <c r="B13" s="125">
        <v>4</v>
      </c>
    </row>
    <row r="14" spans="1:2">
      <c r="A14" s="15" t="s">
        <v>841</v>
      </c>
      <c r="B14" s="125">
        <v>4</v>
      </c>
    </row>
    <row r="15" spans="1:2" hidden="1">
      <c r="A15" s="15" t="s">
        <v>847</v>
      </c>
      <c r="B15" s="125">
        <v>1</v>
      </c>
    </row>
    <row r="16" spans="1:2" hidden="1">
      <c r="A16" s="15" t="s">
        <v>1047</v>
      </c>
      <c r="B16" s="125">
        <v>1</v>
      </c>
    </row>
    <row r="17" spans="1:2" hidden="1">
      <c r="A17" s="15" t="s">
        <v>993</v>
      </c>
      <c r="B17" s="125">
        <v>1</v>
      </c>
    </row>
    <row r="18" spans="1:2" hidden="1">
      <c r="A18" s="15" t="s">
        <v>923</v>
      </c>
      <c r="B18" s="125">
        <v>1</v>
      </c>
    </row>
    <row r="19" spans="1:2" hidden="1">
      <c r="A19" s="15" t="s">
        <v>787</v>
      </c>
      <c r="B19" s="125">
        <v>1</v>
      </c>
    </row>
    <row r="20" spans="1:2" hidden="1">
      <c r="A20" s="15" t="s">
        <v>877</v>
      </c>
      <c r="B20" s="125">
        <v>1</v>
      </c>
    </row>
    <row r="21" spans="1:2" hidden="1">
      <c r="A21" s="15" t="s">
        <v>878</v>
      </c>
      <c r="B21" s="125">
        <v>1</v>
      </c>
    </row>
    <row r="22" spans="1:2" hidden="1">
      <c r="A22" s="15" t="s">
        <v>997</v>
      </c>
      <c r="B22" s="125">
        <v>1</v>
      </c>
    </row>
    <row r="23" spans="1:2" hidden="1">
      <c r="A23" s="15" t="s">
        <v>967</v>
      </c>
      <c r="B23" s="125">
        <v>1</v>
      </c>
    </row>
    <row r="24" spans="1:2" hidden="1">
      <c r="A24" s="15" t="s">
        <v>786</v>
      </c>
      <c r="B24" s="125">
        <v>1</v>
      </c>
    </row>
    <row r="25" spans="1:2" hidden="1">
      <c r="A25" s="15" t="s">
        <v>849</v>
      </c>
      <c r="B25" s="125">
        <v>1</v>
      </c>
    </row>
    <row r="26" spans="1:2" hidden="1">
      <c r="A26" s="15" t="s">
        <v>935</v>
      </c>
      <c r="B26" s="125">
        <v>1</v>
      </c>
    </row>
    <row r="27" spans="1:2" hidden="1">
      <c r="A27" s="15" t="s">
        <v>932</v>
      </c>
      <c r="B27" s="125">
        <v>1</v>
      </c>
    </row>
    <row r="28" spans="1:2" hidden="1">
      <c r="A28" s="15" t="s">
        <v>1052</v>
      </c>
      <c r="B28" s="125">
        <v>1</v>
      </c>
    </row>
    <row r="29" spans="1:2" hidden="1">
      <c r="A29" s="15" t="s">
        <v>808</v>
      </c>
      <c r="B29" s="125">
        <v>1</v>
      </c>
    </row>
    <row r="30" spans="1:2" hidden="1">
      <c r="A30" s="15" t="s">
        <v>801</v>
      </c>
      <c r="B30" s="125">
        <v>1</v>
      </c>
    </row>
    <row r="31" spans="1:2" hidden="1">
      <c r="A31" s="15" t="s">
        <v>791</v>
      </c>
      <c r="B31" s="125">
        <v>1</v>
      </c>
    </row>
    <row r="32" spans="1:2" hidden="1">
      <c r="A32" s="15" t="s">
        <v>1005</v>
      </c>
      <c r="B32" s="125">
        <v>1</v>
      </c>
    </row>
    <row r="33" spans="1:2" hidden="1">
      <c r="A33" s="15" t="s">
        <v>812</v>
      </c>
      <c r="B33" s="125">
        <v>1</v>
      </c>
    </row>
    <row r="34" spans="1:2" hidden="1">
      <c r="A34" s="15" t="s">
        <v>911</v>
      </c>
      <c r="B34" s="125">
        <v>1</v>
      </c>
    </row>
    <row r="35" spans="1:2" hidden="1">
      <c r="A35" s="15" t="s">
        <v>1064</v>
      </c>
      <c r="B35" s="125">
        <v>1</v>
      </c>
    </row>
    <row r="36" spans="1:2" hidden="1">
      <c r="A36" s="15" t="s">
        <v>893</v>
      </c>
      <c r="B36" s="125">
        <v>1</v>
      </c>
    </row>
    <row r="37" spans="1:2" hidden="1">
      <c r="A37" s="15" t="s">
        <v>819</v>
      </c>
      <c r="B37" s="125">
        <v>1</v>
      </c>
    </row>
    <row r="38" spans="1:2" hidden="1">
      <c r="A38" s="15" t="s">
        <v>1042</v>
      </c>
      <c r="B38" s="125">
        <v>1</v>
      </c>
    </row>
    <row r="39" spans="1:2" hidden="1">
      <c r="A39" s="15" t="s">
        <v>870</v>
      </c>
      <c r="B39" s="125">
        <v>1</v>
      </c>
    </row>
    <row r="40" spans="1:2" hidden="1">
      <c r="A40" s="15" t="s">
        <v>1041</v>
      </c>
      <c r="B40" s="125">
        <v>1</v>
      </c>
    </row>
    <row r="41" spans="1:2" hidden="1">
      <c r="A41" s="15" t="s">
        <v>897</v>
      </c>
      <c r="B41" s="125">
        <v>1</v>
      </c>
    </row>
    <row r="42" spans="1:2" hidden="1">
      <c r="A42" s="15" t="s">
        <v>943</v>
      </c>
      <c r="B42" s="125">
        <v>1</v>
      </c>
    </row>
    <row r="43" spans="1:2" hidden="1">
      <c r="A43" s="15" t="s">
        <v>1019</v>
      </c>
      <c r="B43" s="125">
        <v>1</v>
      </c>
    </row>
    <row r="44" spans="1:2" hidden="1">
      <c r="A44" s="15" t="s">
        <v>906</v>
      </c>
      <c r="B44" s="125">
        <v>1</v>
      </c>
    </row>
    <row r="45" spans="1:2" hidden="1">
      <c r="A45" s="15" t="s">
        <v>956</v>
      </c>
      <c r="B45" s="125">
        <v>1</v>
      </c>
    </row>
    <row r="46" spans="1:2" hidden="1">
      <c r="A46" s="15" t="s">
        <v>887</v>
      </c>
      <c r="B46" s="125">
        <v>1</v>
      </c>
    </row>
    <row r="47" spans="1:2" hidden="1">
      <c r="A47" s="15" t="s">
        <v>907</v>
      </c>
      <c r="B47" s="125">
        <v>1</v>
      </c>
    </row>
    <row r="48" spans="1:2" hidden="1">
      <c r="A48" s="15" t="s">
        <v>909</v>
      </c>
      <c r="B48" s="125">
        <v>1</v>
      </c>
    </row>
    <row r="49" spans="1:2" hidden="1">
      <c r="A49" s="15" t="s">
        <v>848</v>
      </c>
      <c r="B49" s="125">
        <v>1</v>
      </c>
    </row>
    <row r="50" spans="1:2" hidden="1">
      <c r="A50" s="15" t="s">
        <v>941</v>
      </c>
      <c r="B50" s="125">
        <v>1</v>
      </c>
    </row>
    <row r="51" spans="1:2" hidden="1">
      <c r="A51" s="15" t="s">
        <v>928</v>
      </c>
      <c r="B51" s="125">
        <v>1</v>
      </c>
    </row>
    <row r="52" spans="1:2" hidden="1">
      <c r="A52" s="15" t="s">
        <v>901</v>
      </c>
      <c r="B52" s="125">
        <v>1</v>
      </c>
    </row>
    <row r="53" spans="1:2" hidden="1">
      <c r="A53" s="15" t="s">
        <v>1002</v>
      </c>
      <c r="B53" s="125">
        <v>1</v>
      </c>
    </row>
    <row r="54" spans="1:2" hidden="1">
      <c r="A54" s="15" t="s">
        <v>973</v>
      </c>
      <c r="B54" s="125">
        <v>1</v>
      </c>
    </row>
    <row r="55" spans="1:2" hidden="1">
      <c r="A55" s="15" t="s">
        <v>858</v>
      </c>
      <c r="B55" s="125">
        <v>1</v>
      </c>
    </row>
    <row r="56" spans="1:2" hidden="1">
      <c r="A56" s="15" t="s">
        <v>913</v>
      </c>
      <c r="B56" s="125">
        <v>1</v>
      </c>
    </row>
    <row r="57" spans="1:2" hidden="1">
      <c r="A57" s="15" t="s">
        <v>1065</v>
      </c>
      <c r="B57" s="125">
        <v>1</v>
      </c>
    </row>
    <row r="58" spans="1:2" hidden="1">
      <c r="A58" s="15" t="s">
        <v>1012</v>
      </c>
      <c r="B58" s="125">
        <v>1</v>
      </c>
    </row>
    <row r="59" spans="1:2" hidden="1">
      <c r="A59" s="15" t="s">
        <v>1035</v>
      </c>
      <c r="B59" s="125">
        <v>1</v>
      </c>
    </row>
    <row r="60" spans="1:2" hidden="1">
      <c r="A60" s="15" t="s">
        <v>960</v>
      </c>
      <c r="B60" s="125">
        <v>1</v>
      </c>
    </row>
    <row r="61" spans="1:2" hidden="1">
      <c r="A61" s="15" t="s">
        <v>850</v>
      </c>
      <c r="B61" s="125">
        <v>1</v>
      </c>
    </row>
    <row r="62" spans="1:2" hidden="1">
      <c r="A62" s="15" t="s">
        <v>900</v>
      </c>
      <c r="B62" s="125">
        <v>1</v>
      </c>
    </row>
    <row r="63" spans="1:2" hidden="1">
      <c r="A63" s="15" t="s">
        <v>838</v>
      </c>
      <c r="B63" s="125">
        <v>1</v>
      </c>
    </row>
    <row r="64" spans="1:2" hidden="1">
      <c r="A64" s="15" t="s">
        <v>968</v>
      </c>
      <c r="B64" s="125">
        <v>1</v>
      </c>
    </row>
    <row r="65" spans="1:2" hidden="1">
      <c r="A65" s="15" t="s">
        <v>1021</v>
      </c>
      <c r="B65" s="125">
        <v>1</v>
      </c>
    </row>
    <row r="66" spans="1:2" hidden="1">
      <c r="A66" s="15" t="s">
        <v>1022</v>
      </c>
      <c r="B66" s="125">
        <v>1</v>
      </c>
    </row>
    <row r="67" spans="1:2" hidden="1">
      <c r="A67" s="15" t="s">
        <v>1023</v>
      </c>
      <c r="B67" s="125">
        <v>1</v>
      </c>
    </row>
    <row r="68" spans="1:2" hidden="1">
      <c r="A68" s="15" t="s">
        <v>836</v>
      </c>
      <c r="B68" s="125">
        <v>1</v>
      </c>
    </row>
    <row r="69" spans="1:2" hidden="1">
      <c r="A69" s="15" t="s">
        <v>872</v>
      </c>
      <c r="B69" s="125">
        <v>1</v>
      </c>
    </row>
    <row r="70" spans="1:2" hidden="1">
      <c r="A70" s="15" t="s">
        <v>789</v>
      </c>
      <c r="B70" s="125">
        <v>1</v>
      </c>
    </row>
    <row r="71" spans="1:2" hidden="1">
      <c r="A71" s="15" t="s">
        <v>947</v>
      </c>
      <c r="B71" s="125">
        <v>1</v>
      </c>
    </row>
    <row r="72" spans="1:2" hidden="1">
      <c r="A72" s="15" t="s">
        <v>837</v>
      </c>
      <c r="B72" s="125">
        <v>1</v>
      </c>
    </row>
    <row r="73" spans="1:2" hidden="1">
      <c r="A73" s="15" t="s">
        <v>890</v>
      </c>
      <c r="B73" s="125">
        <v>1</v>
      </c>
    </row>
    <row r="74" spans="1:2" hidden="1">
      <c r="A74" s="15" t="s">
        <v>813</v>
      </c>
      <c r="B74" s="125">
        <v>1</v>
      </c>
    </row>
    <row r="75" spans="1:2" hidden="1">
      <c r="A75" s="15" t="s">
        <v>1003</v>
      </c>
      <c r="B75" s="125">
        <v>1</v>
      </c>
    </row>
    <row r="76" spans="1:2" hidden="1">
      <c r="A76" s="15" t="s">
        <v>971</v>
      </c>
      <c r="B76" s="125">
        <v>1</v>
      </c>
    </row>
    <row r="77" spans="1:2" hidden="1">
      <c r="A77" s="15" t="s">
        <v>826</v>
      </c>
      <c r="B77" s="125">
        <v>1</v>
      </c>
    </row>
    <row r="78" spans="1:2" hidden="1">
      <c r="A78" s="15" t="s">
        <v>959</v>
      </c>
      <c r="B78" s="125">
        <v>1</v>
      </c>
    </row>
    <row r="79" spans="1:2" hidden="1">
      <c r="A79" s="15" t="s">
        <v>984</v>
      </c>
      <c r="B79" s="125">
        <v>1</v>
      </c>
    </row>
    <row r="80" spans="1:2" hidden="1">
      <c r="A80" s="15" t="s">
        <v>987</v>
      </c>
      <c r="B80" s="125">
        <v>1</v>
      </c>
    </row>
    <row r="81" spans="1:2" hidden="1">
      <c r="A81" s="15" t="s">
        <v>955</v>
      </c>
      <c r="B81" s="125">
        <v>1</v>
      </c>
    </row>
    <row r="82" spans="1:2" hidden="1">
      <c r="A82" s="15" t="s">
        <v>939</v>
      </c>
      <c r="B82" s="125">
        <v>1</v>
      </c>
    </row>
    <row r="83" spans="1:2" hidden="1">
      <c r="A83" s="15" t="s">
        <v>983</v>
      </c>
      <c r="B83" s="125">
        <v>1</v>
      </c>
    </row>
    <row r="84" spans="1:2" hidden="1">
      <c r="A84" s="15" t="s">
        <v>814</v>
      </c>
      <c r="B84" s="125">
        <v>1</v>
      </c>
    </row>
    <row r="85" spans="1:2" hidden="1">
      <c r="A85" s="15" t="s">
        <v>854</v>
      </c>
      <c r="B85" s="125">
        <v>1</v>
      </c>
    </row>
    <row r="86" spans="1:2" hidden="1">
      <c r="A86" s="15" t="s">
        <v>1025</v>
      </c>
      <c r="B86" s="125">
        <v>1</v>
      </c>
    </row>
    <row r="87" spans="1:2" hidden="1">
      <c r="A87" s="15" t="s">
        <v>1014</v>
      </c>
      <c r="B87" s="125">
        <v>1</v>
      </c>
    </row>
    <row r="88" spans="1:2" hidden="1">
      <c r="A88" s="15" t="s">
        <v>926</v>
      </c>
      <c r="B88" s="125">
        <v>1</v>
      </c>
    </row>
    <row r="89" spans="1:2" hidden="1">
      <c r="A89" s="15" t="s">
        <v>931</v>
      </c>
      <c r="B89" s="125">
        <v>1</v>
      </c>
    </row>
    <row r="90" spans="1:2" hidden="1">
      <c r="A90" s="15" t="s">
        <v>817</v>
      </c>
      <c r="B90" s="125">
        <v>1</v>
      </c>
    </row>
    <row r="91" spans="1:2" hidden="1">
      <c r="A91" s="15" t="s">
        <v>818</v>
      </c>
      <c r="B91" s="125">
        <v>1</v>
      </c>
    </row>
    <row r="92" spans="1:2" hidden="1">
      <c r="A92" s="15" t="s">
        <v>1043</v>
      </c>
      <c r="B92" s="125">
        <v>1</v>
      </c>
    </row>
    <row r="93" spans="1:2" hidden="1">
      <c r="A93" s="15" t="s">
        <v>974</v>
      </c>
      <c r="B93" s="125">
        <v>1</v>
      </c>
    </row>
    <row r="94" spans="1:2" hidden="1">
      <c r="A94" s="15" t="s">
        <v>972</v>
      </c>
      <c r="B94" s="125">
        <v>1</v>
      </c>
    </row>
    <row r="95" spans="1:2" hidden="1">
      <c r="A95" s="15" t="s">
        <v>912</v>
      </c>
      <c r="B95" s="125">
        <v>1</v>
      </c>
    </row>
    <row r="96" spans="1:2" hidden="1">
      <c r="A96" s="15" t="s">
        <v>1024</v>
      </c>
      <c r="B96" s="125">
        <v>1</v>
      </c>
    </row>
    <row r="97" spans="1:2" hidden="1">
      <c r="A97" s="15" t="s">
        <v>966</v>
      </c>
      <c r="B97" s="125">
        <v>1</v>
      </c>
    </row>
    <row r="98" spans="1:2" hidden="1">
      <c r="A98" s="15" t="s">
        <v>851</v>
      </c>
      <c r="B98" s="125">
        <v>1</v>
      </c>
    </row>
    <row r="99" spans="1:2" hidden="1">
      <c r="A99" s="15" t="s">
        <v>953</v>
      </c>
      <c r="B99" s="125">
        <v>1</v>
      </c>
    </row>
    <row r="100" spans="1:2" hidden="1">
      <c r="A100" s="15" t="s">
        <v>933</v>
      </c>
      <c r="B100" s="125">
        <v>1</v>
      </c>
    </row>
    <row r="101" spans="1:2" hidden="1">
      <c r="A101" s="15" t="s">
        <v>859</v>
      </c>
      <c r="B101" s="125">
        <v>1</v>
      </c>
    </row>
    <row r="102" spans="1:2" hidden="1">
      <c r="A102" s="15" t="s">
        <v>795</v>
      </c>
      <c r="B102" s="125">
        <v>1</v>
      </c>
    </row>
    <row r="103" spans="1:2" hidden="1">
      <c r="A103" s="15" t="s">
        <v>910</v>
      </c>
      <c r="B103" s="125">
        <v>1</v>
      </c>
    </row>
    <row r="104" spans="1:2" hidden="1">
      <c r="A104" s="15" t="s">
        <v>969</v>
      </c>
      <c r="B104" s="125">
        <v>1</v>
      </c>
    </row>
    <row r="105" spans="1:2" hidden="1">
      <c r="A105" s="15" t="s">
        <v>820</v>
      </c>
      <c r="B105" s="125">
        <v>1</v>
      </c>
    </row>
    <row r="106" spans="1:2" hidden="1">
      <c r="A106" s="15" t="s">
        <v>962</v>
      </c>
      <c r="B106" s="125">
        <v>1</v>
      </c>
    </row>
    <row r="107" spans="1:2" hidden="1">
      <c r="A107" s="15" t="s">
        <v>898</v>
      </c>
      <c r="B107" s="125">
        <v>1</v>
      </c>
    </row>
    <row r="108" spans="1:2" hidden="1">
      <c r="A108" s="15" t="s">
        <v>963</v>
      </c>
      <c r="B108" s="125">
        <v>1</v>
      </c>
    </row>
    <row r="109" spans="1:2" hidden="1">
      <c r="A109" s="15" t="s">
        <v>1062</v>
      </c>
      <c r="B109" s="125">
        <v>1</v>
      </c>
    </row>
    <row r="110" spans="1:2" hidden="1">
      <c r="A110" s="15" t="s">
        <v>873</v>
      </c>
      <c r="B110" s="125">
        <v>1</v>
      </c>
    </row>
    <row r="111" spans="1:2" hidden="1">
      <c r="A111" s="15" t="s">
        <v>950</v>
      </c>
      <c r="B111" s="125">
        <v>1</v>
      </c>
    </row>
    <row r="112" spans="1:2" hidden="1">
      <c r="A112" s="15" t="s">
        <v>982</v>
      </c>
      <c r="B112" s="125">
        <v>1</v>
      </c>
    </row>
    <row r="113" spans="1:2" hidden="1">
      <c r="A113" s="15" t="s">
        <v>1020</v>
      </c>
      <c r="B113" s="125">
        <v>1</v>
      </c>
    </row>
    <row r="114" spans="1:2" hidden="1">
      <c r="A114" s="15" t="s">
        <v>1063</v>
      </c>
      <c r="B114" s="125">
        <v>1</v>
      </c>
    </row>
    <row r="115" spans="1:2" hidden="1">
      <c r="A115" s="15" t="s">
        <v>1059</v>
      </c>
      <c r="B115" s="125">
        <v>1</v>
      </c>
    </row>
    <row r="116" spans="1:2" hidden="1">
      <c r="A116" s="15" t="s">
        <v>884</v>
      </c>
      <c r="B116" s="125">
        <v>1</v>
      </c>
    </row>
    <row r="117" spans="1:2" hidden="1">
      <c r="A117" s="15" t="s">
        <v>793</v>
      </c>
      <c r="B117" s="125">
        <v>1</v>
      </c>
    </row>
    <row r="118" spans="1:2" hidden="1">
      <c r="A118" s="15" t="s">
        <v>797</v>
      </c>
      <c r="B118" s="125">
        <v>1</v>
      </c>
    </row>
    <row r="119" spans="1:2" hidden="1">
      <c r="A119" s="15" t="s">
        <v>922</v>
      </c>
      <c r="B119" s="125">
        <v>1</v>
      </c>
    </row>
    <row r="120" spans="1:2" hidden="1">
      <c r="A120" s="15" t="s">
        <v>790</v>
      </c>
      <c r="B120" s="125">
        <v>1</v>
      </c>
    </row>
    <row r="121" spans="1:2" hidden="1">
      <c r="A121" s="15" t="s">
        <v>831</v>
      </c>
      <c r="B121" s="125">
        <v>1</v>
      </c>
    </row>
    <row r="122" spans="1:2" hidden="1">
      <c r="A122" s="15" t="s">
        <v>1004</v>
      </c>
      <c r="B122" s="125">
        <v>1</v>
      </c>
    </row>
    <row r="123" spans="1:2" hidden="1">
      <c r="A123" s="15" t="s">
        <v>957</v>
      </c>
      <c r="B123" s="125">
        <v>1</v>
      </c>
    </row>
    <row r="124" spans="1:2" hidden="1">
      <c r="A124" s="15" t="s">
        <v>828</v>
      </c>
      <c r="B124" s="125">
        <v>1</v>
      </c>
    </row>
    <row r="125" spans="1:2" hidden="1">
      <c r="A125" s="15" t="s">
        <v>824</v>
      </c>
      <c r="B125" s="125">
        <v>1</v>
      </c>
    </row>
    <row r="126" spans="1:2" hidden="1">
      <c r="A126" s="15" t="s">
        <v>1096</v>
      </c>
      <c r="B126" s="125">
        <v>1</v>
      </c>
    </row>
    <row r="127" spans="1:2" hidden="1">
      <c r="A127" s="15" t="s">
        <v>896</v>
      </c>
      <c r="B127" s="125">
        <v>1</v>
      </c>
    </row>
    <row r="128" spans="1:2" hidden="1">
      <c r="A128" s="15" t="s">
        <v>942</v>
      </c>
      <c r="B128" s="125">
        <v>1</v>
      </c>
    </row>
    <row r="129" spans="1:2" hidden="1">
      <c r="A129" s="15" t="s">
        <v>1102</v>
      </c>
      <c r="B129" s="125">
        <v>1</v>
      </c>
    </row>
    <row r="130" spans="1:2" hidden="1">
      <c r="A130" s="15" t="s">
        <v>782</v>
      </c>
      <c r="B130" s="125">
        <v>1</v>
      </c>
    </row>
    <row r="131" spans="1:2" hidden="1">
      <c r="A131" s="15" t="s">
        <v>981</v>
      </c>
      <c r="B131" s="125">
        <v>1</v>
      </c>
    </row>
    <row r="132" spans="1:2" hidden="1">
      <c r="A132" s="15" t="s">
        <v>977</v>
      </c>
      <c r="B132" s="125">
        <v>1</v>
      </c>
    </row>
    <row r="133" spans="1:2" hidden="1">
      <c r="A133" s="15" t="s">
        <v>975</v>
      </c>
      <c r="B133" s="125">
        <v>1</v>
      </c>
    </row>
    <row r="134" spans="1:2" hidden="1">
      <c r="A134" s="15" t="s">
        <v>1105</v>
      </c>
      <c r="B134" s="125">
        <v>1</v>
      </c>
    </row>
    <row r="135" spans="1:2" hidden="1">
      <c r="A135" s="15" t="s">
        <v>815</v>
      </c>
      <c r="B135" s="125">
        <v>1</v>
      </c>
    </row>
    <row r="136" spans="1:2" hidden="1">
      <c r="A136" s="15" t="s">
        <v>995</v>
      </c>
      <c r="B136" s="125">
        <v>1</v>
      </c>
    </row>
    <row r="137" spans="1:2" hidden="1">
      <c r="A137" s="15" t="s">
        <v>856</v>
      </c>
      <c r="B137" s="125">
        <v>1</v>
      </c>
    </row>
    <row r="138" spans="1:2" hidden="1">
      <c r="A138" s="15" t="s">
        <v>894</v>
      </c>
      <c r="B138" s="125">
        <v>1</v>
      </c>
    </row>
    <row r="139" spans="1:2" hidden="1">
      <c r="A139" s="15" t="s">
        <v>853</v>
      </c>
      <c r="B139" s="125">
        <v>1</v>
      </c>
    </row>
    <row r="140" spans="1:2" hidden="1">
      <c r="A140" s="15" t="s">
        <v>785</v>
      </c>
      <c r="B140" s="125">
        <v>1</v>
      </c>
    </row>
    <row r="141" spans="1:2" hidden="1">
      <c r="A141" s="15" t="s">
        <v>889</v>
      </c>
      <c r="B141" s="125">
        <v>1</v>
      </c>
    </row>
    <row r="142" spans="1:2" hidden="1">
      <c r="A142" s="15" t="s">
        <v>869</v>
      </c>
      <c r="B142" s="125">
        <v>1</v>
      </c>
    </row>
    <row r="143" spans="1:2" hidden="1">
      <c r="A143" s="15" t="s">
        <v>990</v>
      </c>
      <c r="B143" s="125">
        <v>1</v>
      </c>
    </row>
    <row r="144" spans="1:2" hidden="1">
      <c r="A144" s="15" t="s">
        <v>1114</v>
      </c>
      <c r="B144" s="125">
        <v>1</v>
      </c>
    </row>
    <row r="145" spans="1:2" hidden="1">
      <c r="A145" s="15" t="s">
        <v>891</v>
      </c>
      <c r="B145" s="125">
        <v>1</v>
      </c>
    </row>
    <row r="146" spans="1:2" hidden="1">
      <c r="A146" s="15" t="s">
        <v>1030</v>
      </c>
      <c r="B146" s="125">
        <v>1</v>
      </c>
    </row>
    <row r="147" spans="1:2" hidden="1">
      <c r="A147" s="15" t="s">
        <v>1031</v>
      </c>
      <c r="B147" s="125">
        <v>1</v>
      </c>
    </row>
    <row r="148" spans="1:2" hidden="1">
      <c r="A148" s="15" t="s">
        <v>1029</v>
      </c>
      <c r="B148" s="125">
        <v>1</v>
      </c>
    </row>
    <row r="149" spans="1:2" hidden="1">
      <c r="A149" s="15" t="s">
        <v>979</v>
      </c>
      <c r="B149" s="125">
        <v>1</v>
      </c>
    </row>
    <row r="150" spans="1:2" hidden="1">
      <c r="A150" s="15" t="s">
        <v>976</v>
      </c>
      <c r="B150" s="125">
        <v>1</v>
      </c>
    </row>
    <row r="151" spans="1:2" hidden="1">
      <c r="A151" s="15" t="s">
        <v>880</v>
      </c>
      <c r="B151" s="125">
        <v>1</v>
      </c>
    </row>
    <row r="152" spans="1:2" hidden="1">
      <c r="A152" s="15" t="s">
        <v>1113</v>
      </c>
      <c r="B152" s="125">
        <v>1</v>
      </c>
    </row>
    <row r="153" spans="1:2" hidden="1">
      <c r="A153" s="15" t="s">
        <v>934</v>
      </c>
      <c r="B153" s="125">
        <v>1</v>
      </c>
    </row>
    <row r="154" spans="1:2" hidden="1">
      <c r="A154" s="15" t="s">
        <v>1011</v>
      </c>
      <c r="B154" s="125">
        <v>1</v>
      </c>
    </row>
    <row r="155" spans="1:2" hidden="1">
      <c r="A155" s="15" t="s">
        <v>938</v>
      </c>
      <c r="B155" s="125">
        <v>1</v>
      </c>
    </row>
    <row r="156" spans="1:2" hidden="1">
      <c r="A156" s="15" t="s">
        <v>945</v>
      </c>
      <c r="B156" s="125">
        <v>1</v>
      </c>
    </row>
    <row r="157" spans="1:2" hidden="1">
      <c r="A157" s="15" t="s">
        <v>991</v>
      </c>
      <c r="B157" s="125">
        <v>1</v>
      </c>
    </row>
    <row r="158" spans="1:2" hidden="1">
      <c r="A158" s="15" t="s">
        <v>988</v>
      </c>
      <c r="B158" s="125">
        <v>1</v>
      </c>
    </row>
    <row r="159" spans="1:2" hidden="1">
      <c r="A159" s="15" t="s">
        <v>925</v>
      </c>
      <c r="B159" s="125">
        <v>1</v>
      </c>
    </row>
    <row r="160" spans="1:2" hidden="1">
      <c r="A160" s="15" t="s">
        <v>827</v>
      </c>
      <c r="B160" s="125">
        <v>1</v>
      </c>
    </row>
    <row r="161" spans="1:2" hidden="1">
      <c r="A161" s="15" t="s">
        <v>825</v>
      </c>
      <c r="B161" s="125">
        <v>1</v>
      </c>
    </row>
    <row r="162" spans="1:2" hidden="1">
      <c r="A162" s="15" t="s">
        <v>783</v>
      </c>
      <c r="B162" s="125">
        <v>1</v>
      </c>
    </row>
    <row r="163" spans="1:2" hidden="1">
      <c r="A163" s="15" t="s">
        <v>799</v>
      </c>
      <c r="B163" s="125">
        <v>1</v>
      </c>
    </row>
    <row r="164" spans="1:2" hidden="1">
      <c r="A164" s="15" t="s">
        <v>805</v>
      </c>
      <c r="B164" s="125">
        <v>1</v>
      </c>
    </row>
    <row r="165" spans="1:2" hidden="1">
      <c r="A165" s="15" t="s">
        <v>1000</v>
      </c>
      <c r="B165" s="125">
        <v>1</v>
      </c>
    </row>
    <row r="166" spans="1:2" hidden="1">
      <c r="A166" s="15" t="s">
        <v>1033</v>
      </c>
      <c r="B166" s="125">
        <v>1</v>
      </c>
    </row>
    <row r="167" spans="1:2" hidden="1">
      <c r="A167" s="15" t="s">
        <v>1038</v>
      </c>
      <c r="B167" s="125">
        <v>1</v>
      </c>
    </row>
    <row r="168" spans="1:2" hidden="1">
      <c r="A168" s="15" t="s">
        <v>1090</v>
      </c>
      <c r="B168" s="125">
        <v>1</v>
      </c>
    </row>
    <row r="169" spans="1:2" hidden="1">
      <c r="A169" s="15" t="s">
        <v>1060</v>
      </c>
      <c r="B169" s="125">
        <v>1</v>
      </c>
    </row>
    <row r="170" spans="1:2" hidden="1">
      <c r="A170" s="15" t="s">
        <v>980</v>
      </c>
      <c r="B170" s="125">
        <v>1</v>
      </c>
    </row>
    <row r="171" spans="1:2" hidden="1">
      <c r="A171" s="15" t="s">
        <v>1106</v>
      </c>
      <c r="B171" s="125">
        <v>1</v>
      </c>
    </row>
    <row r="172" spans="1:2" hidden="1">
      <c r="A172" s="15" t="s">
        <v>1009</v>
      </c>
      <c r="B172" s="125">
        <v>1</v>
      </c>
    </row>
    <row r="173" spans="1:2" hidden="1">
      <c r="A173" s="15" t="s">
        <v>985</v>
      </c>
      <c r="B173" s="125">
        <v>1</v>
      </c>
    </row>
    <row r="174" spans="1:2" hidden="1">
      <c r="A174" s="15" t="s">
        <v>986</v>
      </c>
      <c r="B174" s="125">
        <v>1</v>
      </c>
    </row>
    <row r="175" spans="1:2" hidden="1">
      <c r="A175" s="15" t="s">
        <v>834</v>
      </c>
      <c r="B175" s="125">
        <v>1</v>
      </c>
    </row>
    <row r="176" spans="1:2" hidden="1">
      <c r="A176" s="15" t="s">
        <v>821</v>
      </c>
      <c r="B176" s="125">
        <v>1</v>
      </c>
    </row>
    <row r="177" spans="1:2" hidden="1">
      <c r="A177" s="15" t="s">
        <v>944</v>
      </c>
      <c r="B177" s="125">
        <v>1</v>
      </c>
    </row>
    <row r="178" spans="1:2" hidden="1">
      <c r="A178" s="15" t="s">
        <v>1066</v>
      </c>
      <c r="B178" s="125">
        <v>1</v>
      </c>
    </row>
    <row r="179" spans="1:2" hidden="1">
      <c r="A179" s="15" t="s">
        <v>835</v>
      </c>
      <c r="B179" s="125">
        <v>1</v>
      </c>
    </row>
    <row r="180" spans="1:2" hidden="1">
      <c r="A180" s="15" t="s">
        <v>1108</v>
      </c>
      <c r="B180" s="125">
        <v>1</v>
      </c>
    </row>
    <row r="181" spans="1:2" hidden="1">
      <c r="A181" s="15" t="s">
        <v>1107</v>
      </c>
      <c r="B181" s="125">
        <v>1</v>
      </c>
    </row>
    <row r="182" spans="1:2" hidden="1">
      <c r="A182" s="15" t="s">
        <v>1092</v>
      </c>
      <c r="B182" s="125">
        <v>1</v>
      </c>
    </row>
    <row r="183" spans="1:2" hidden="1">
      <c r="A183" s="15" t="s">
        <v>940</v>
      </c>
      <c r="B183" s="125">
        <v>1</v>
      </c>
    </row>
    <row r="184" spans="1:2" hidden="1">
      <c r="A184" s="15" t="s">
        <v>1048</v>
      </c>
      <c r="B184" s="125">
        <v>1</v>
      </c>
    </row>
    <row r="185" spans="1:2" hidden="1">
      <c r="A185" s="15" t="s">
        <v>1109</v>
      </c>
      <c r="B185" s="125">
        <v>1</v>
      </c>
    </row>
    <row r="186" spans="1:2" hidden="1">
      <c r="A186" s="15" t="s">
        <v>1032</v>
      </c>
      <c r="B186" s="125">
        <v>1</v>
      </c>
    </row>
    <row r="187" spans="1:2" hidden="1">
      <c r="A187" s="15" t="s">
        <v>1026</v>
      </c>
      <c r="B187" s="125">
        <v>1</v>
      </c>
    </row>
    <row r="188" spans="1:2" hidden="1">
      <c r="A188" s="15" t="s">
        <v>1028</v>
      </c>
      <c r="B188" s="125">
        <v>1</v>
      </c>
    </row>
    <row r="189" spans="1:2" hidden="1">
      <c r="A189" s="15" t="s">
        <v>949</v>
      </c>
      <c r="B189" s="125">
        <v>1</v>
      </c>
    </row>
    <row r="190" spans="1:2" hidden="1">
      <c r="A190" s="15" t="s">
        <v>965</v>
      </c>
      <c r="B190" s="125">
        <v>1</v>
      </c>
    </row>
    <row r="191" spans="1:2" hidden="1">
      <c r="A191" s="15" t="s">
        <v>946</v>
      </c>
      <c r="B191" s="125">
        <v>1</v>
      </c>
    </row>
    <row r="192" spans="1:2" hidden="1">
      <c r="A192" s="15" t="s">
        <v>792</v>
      </c>
      <c r="B192" s="125">
        <v>1</v>
      </c>
    </row>
    <row r="193" spans="1:2" hidden="1">
      <c r="A193" s="15" t="s">
        <v>784</v>
      </c>
      <c r="B193" s="125">
        <v>1</v>
      </c>
    </row>
    <row r="194" spans="1:2" hidden="1">
      <c r="A194" s="15" t="s">
        <v>802</v>
      </c>
      <c r="B194" s="125">
        <v>1</v>
      </c>
    </row>
    <row r="195" spans="1:2" hidden="1">
      <c r="A195" s="15" t="s">
        <v>803</v>
      </c>
      <c r="B195" s="125">
        <v>1</v>
      </c>
    </row>
    <row r="196" spans="1:2" hidden="1">
      <c r="A196" s="15" t="s">
        <v>800</v>
      </c>
      <c r="B196" s="125">
        <v>1</v>
      </c>
    </row>
    <row r="197" spans="1:2" hidden="1">
      <c r="A197" s="15" t="s">
        <v>1001</v>
      </c>
      <c r="B197" s="125">
        <v>1</v>
      </c>
    </row>
    <row r="198" spans="1:2" hidden="1">
      <c r="A198" s="15" t="s">
        <v>1018</v>
      </c>
      <c r="B198" s="125">
        <v>1</v>
      </c>
    </row>
    <row r="199" spans="1:2" hidden="1">
      <c r="A199" s="15" t="s">
        <v>1093</v>
      </c>
      <c r="B199" s="125">
        <v>1</v>
      </c>
    </row>
    <row r="200" spans="1:2" hidden="1">
      <c r="A200" s="15" t="s">
        <v>879</v>
      </c>
      <c r="B200" s="125">
        <v>1</v>
      </c>
    </row>
    <row r="201" spans="1:2" hidden="1">
      <c r="A201" s="15" t="s">
        <v>857</v>
      </c>
      <c r="B201" s="125">
        <v>1</v>
      </c>
    </row>
    <row r="202" spans="1:2" hidden="1">
      <c r="A202" s="15" t="s">
        <v>855</v>
      </c>
      <c r="B202" s="125">
        <v>1</v>
      </c>
    </row>
    <row r="203" spans="1:2" hidden="1">
      <c r="A203" s="15" t="s">
        <v>937</v>
      </c>
      <c r="B203" s="125">
        <v>1</v>
      </c>
    </row>
    <row r="204" spans="1:2" hidden="1">
      <c r="A204" s="15" t="s">
        <v>964</v>
      </c>
      <c r="B204" s="125">
        <v>1</v>
      </c>
    </row>
    <row r="205" spans="1:2" hidden="1">
      <c r="A205" s="15" t="s">
        <v>804</v>
      </c>
      <c r="B205" s="125">
        <v>1</v>
      </c>
    </row>
    <row r="206" spans="1:2" hidden="1">
      <c r="A206" s="15" t="s">
        <v>888</v>
      </c>
      <c r="B206" s="125">
        <v>1</v>
      </c>
    </row>
    <row r="207" spans="1:2" hidden="1">
      <c r="A207" s="15" t="s">
        <v>885</v>
      </c>
      <c r="B207" s="125">
        <v>1</v>
      </c>
    </row>
    <row r="208" spans="1:2" hidden="1">
      <c r="A208" s="15" t="s">
        <v>886</v>
      </c>
      <c r="B208" s="125">
        <v>1</v>
      </c>
    </row>
    <row r="209" spans="1:2" hidden="1">
      <c r="A209" s="15" t="s">
        <v>798</v>
      </c>
      <c r="B209" s="125">
        <v>1</v>
      </c>
    </row>
    <row r="210" spans="1:2" hidden="1">
      <c r="A210" s="15" t="s">
        <v>895</v>
      </c>
      <c r="B210" s="125">
        <v>1</v>
      </c>
    </row>
    <row r="211" spans="1:2" hidden="1">
      <c r="A211" s="15" t="s">
        <v>860</v>
      </c>
      <c r="B211" s="125">
        <v>1</v>
      </c>
    </row>
    <row r="212" spans="1:2" hidden="1">
      <c r="A212" s="15" t="s">
        <v>961</v>
      </c>
      <c r="B212" s="125">
        <v>1</v>
      </c>
    </row>
    <row r="213" spans="1:2" hidden="1">
      <c r="A213" s="15" t="s">
        <v>829</v>
      </c>
      <c r="B213" s="125">
        <v>1</v>
      </c>
    </row>
    <row r="214" spans="1:2" hidden="1">
      <c r="A214" s="15" t="s">
        <v>883</v>
      </c>
      <c r="B214" s="125">
        <v>1</v>
      </c>
    </row>
    <row r="215" spans="1:2" hidden="1">
      <c r="A215" s="15" t="s">
        <v>989</v>
      </c>
      <c r="B215" s="125">
        <v>1</v>
      </c>
    </row>
    <row r="216" spans="1:2" hidden="1">
      <c r="A216" s="15" t="s">
        <v>788</v>
      </c>
      <c r="B216" s="125">
        <v>1</v>
      </c>
    </row>
    <row r="217" spans="1:2" hidden="1">
      <c r="A217" s="15" t="s">
        <v>822</v>
      </c>
      <c r="B217" s="125">
        <v>1</v>
      </c>
    </row>
    <row r="218" spans="1:2" hidden="1">
      <c r="A218" s="15" t="s">
        <v>830</v>
      </c>
      <c r="B218" s="125">
        <v>1</v>
      </c>
    </row>
    <row r="219" spans="1:2" hidden="1">
      <c r="A219" s="15" t="s">
        <v>1050</v>
      </c>
      <c r="B219" s="125">
        <v>1</v>
      </c>
    </row>
    <row r="220" spans="1:2" hidden="1">
      <c r="A220" s="15" t="s">
        <v>916</v>
      </c>
      <c r="B220" s="125">
        <v>1</v>
      </c>
    </row>
    <row r="221" spans="1:2" hidden="1">
      <c r="A221" s="15" t="s">
        <v>816</v>
      </c>
      <c r="B221" s="125">
        <v>1</v>
      </c>
    </row>
    <row r="222" spans="1:2" hidden="1">
      <c r="A222" s="15" t="s">
        <v>796</v>
      </c>
      <c r="B222" s="125">
        <v>1</v>
      </c>
    </row>
    <row r="223" spans="1:2" hidden="1">
      <c r="A223" s="15" t="s">
        <v>1017</v>
      </c>
      <c r="B223" s="125">
        <v>1</v>
      </c>
    </row>
    <row r="224" spans="1:2" hidden="1">
      <c r="A224" s="15" t="s">
        <v>1051</v>
      </c>
      <c r="B224" s="125">
        <v>1</v>
      </c>
    </row>
    <row r="225" spans="1:2" hidden="1">
      <c r="A225" s="15" t="s">
        <v>917</v>
      </c>
      <c r="B225" s="125">
        <v>1</v>
      </c>
    </row>
    <row r="226" spans="1:2" hidden="1">
      <c r="A226" s="15" t="s">
        <v>919</v>
      </c>
      <c r="B226" s="125">
        <v>1</v>
      </c>
    </row>
    <row r="227" spans="1:2" hidden="1">
      <c r="A227" s="15" t="s">
        <v>899</v>
      </c>
      <c r="B227" s="125">
        <v>1</v>
      </c>
    </row>
    <row r="228" spans="1:2" hidden="1">
      <c r="A228" s="15" t="s">
        <v>902</v>
      </c>
      <c r="B228" s="125">
        <v>1</v>
      </c>
    </row>
    <row r="229" spans="1:2" hidden="1">
      <c r="A229" s="15" t="s">
        <v>1027</v>
      </c>
      <c r="B229" s="125">
        <v>1</v>
      </c>
    </row>
    <row r="230" spans="1:2" hidden="1">
      <c r="A230" s="15" t="s">
        <v>970</v>
      </c>
      <c r="B230" s="125">
        <v>1</v>
      </c>
    </row>
    <row r="231" spans="1:2" hidden="1">
      <c r="A231" s="15" t="s">
        <v>951</v>
      </c>
      <c r="B231" s="125">
        <v>1</v>
      </c>
    </row>
    <row r="232" spans="1:2" hidden="1">
      <c r="A232" s="15" t="s">
        <v>1094</v>
      </c>
      <c r="B232" s="125">
        <v>1</v>
      </c>
    </row>
    <row r="233" spans="1:2" hidden="1">
      <c r="A233" s="15" t="s">
        <v>1055</v>
      </c>
      <c r="B233" s="125">
        <v>1</v>
      </c>
    </row>
    <row r="234" spans="1:2" hidden="1">
      <c r="A234" s="15" t="s">
        <v>1037</v>
      </c>
      <c r="B234" s="125">
        <v>1</v>
      </c>
    </row>
    <row r="235" spans="1:2" hidden="1">
      <c r="A235" s="15" t="s">
        <v>1125</v>
      </c>
      <c r="B235" s="125">
        <v>1</v>
      </c>
    </row>
    <row r="236" spans="1:2" hidden="1">
      <c r="A236" s="15" t="s">
        <v>1084</v>
      </c>
      <c r="B236" s="125">
        <v>1</v>
      </c>
    </row>
    <row r="237" spans="1:2" hidden="1">
      <c r="A237" s="15" t="s">
        <v>1085</v>
      </c>
      <c r="B237" s="125">
        <v>1</v>
      </c>
    </row>
    <row r="238" spans="1:2" hidden="1">
      <c r="A238" s="15" t="s">
        <v>1110</v>
      </c>
      <c r="B238" s="125">
        <v>1</v>
      </c>
    </row>
    <row r="239" spans="1:2" hidden="1">
      <c r="A239" s="15" t="s">
        <v>1073</v>
      </c>
      <c r="B239" s="125">
        <v>1</v>
      </c>
    </row>
    <row r="240" spans="1:2" hidden="1">
      <c r="A240" s="15" t="s">
        <v>1040</v>
      </c>
      <c r="B240" s="125">
        <v>1</v>
      </c>
    </row>
    <row r="241" spans="1:2" hidden="1">
      <c r="A241" s="15" t="s">
        <v>1074</v>
      </c>
      <c r="B241" s="125">
        <v>1</v>
      </c>
    </row>
    <row r="242" spans="1:2" hidden="1">
      <c r="A242" s="15" t="s">
        <v>1056</v>
      </c>
      <c r="B242" s="125">
        <v>1</v>
      </c>
    </row>
    <row r="243" spans="1:2" hidden="1">
      <c r="A243" s="15" t="s">
        <v>1058</v>
      </c>
      <c r="B243" s="125">
        <v>1</v>
      </c>
    </row>
    <row r="244" spans="1:2" hidden="1">
      <c r="A244" s="15" t="s">
        <v>1104</v>
      </c>
      <c r="B244" s="125">
        <v>1</v>
      </c>
    </row>
    <row r="245" spans="1:2" hidden="1">
      <c r="A245" s="15" t="s">
        <v>874</v>
      </c>
      <c r="B245" s="125">
        <v>1</v>
      </c>
    </row>
    <row r="246" spans="1:2" hidden="1">
      <c r="A246" s="15" t="s">
        <v>1039</v>
      </c>
      <c r="B246" s="125">
        <v>1</v>
      </c>
    </row>
    <row r="247" spans="1:2" hidden="1">
      <c r="A247" s="15" t="s">
        <v>1132</v>
      </c>
      <c r="B247" s="125">
        <v>1</v>
      </c>
    </row>
    <row r="248" spans="1:2" hidden="1">
      <c r="A248" s="15" t="s">
        <v>1075</v>
      </c>
      <c r="B248" s="125">
        <v>1</v>
      </c>
    </row>
    <row r="249" spans="1:2" hidden="1">
      <c r="A249" s="15" t="s">
        <v>1076</v>
      </c>
      <c r="B249" s="125">
        <v>1</v>
      </c>
    </row>
    <row r="250" spans="1:2" hidden="1">
      <c r="A250" s="15" t="s">
        <v>1077</v>
      </c>
      <c r="B250" s="125">
        <v>1</v>
      </c>
    </row>
    <row r="251" spans="1:2" hidden="1">
      <c r="A251" s="15" t="s">
        <v>1078</v>
      </c>
      <c r="B251" s="125">
        <v>1</v>
      </c>
    </row>
    <row r="252" spans="1:2" hidden="1">
      <c r="A252" s="15" t="s">
        <v>1079</v>
      </c>
      <c r="B252" s="125">
        <v>1</v>
      </c>
    </row>
    <row r="253" spans="1:2" hidden="1">
      <c r="A253" s="15" t="s">
        <v>1044</v>
      </c>
      <c r="B253" s="125">
        <v>1</v>
      </c>
    </row>
    <row r="254" spans="1:2" hidden="1">
      <c r="A254" s="15" t="s">
        <v>1080</v>
      </c>
      <c r="B254" s="125">
        <v>1</v>
      </c>
    </row>
    <row r="255" spans="1:2" hidden="1">
      <c r="A255" s="15" t="s">
        <v>1046</v>
      </c>
      <c r="B255" s="125">
        <v>1</v>
      </c>
    </row>
    <row r="256" spans="1:2" hidden="1">
      <c r="A256" s="15" t="s">
        <v>1081</v>
      </c>
      <c r="B256" s="125">
        <v>1</v>
      </c>
    </row>
    <row r="257" spans="1:2" hidden="1">
      <c r="A257" s="15" t="s">
        <v>1071</v>
      </c>
      <c r="B257" s="125">
        <v>1</v>
      </c>
    </row>
    <row r="258" spans="1:2" hidden="1">
      <c r="A258" s="15" t="s">
        <v>1111</v>
      </c>
      <c r="B258" s="125">
        <v>1</v>
      </c>
    </row>
    <row r="259" spans="1:2" hidden="1">
      <c r="A259" s="15" t="s">
        <v>1082</v>
      </c>
      <c r="B259" s="125">
        <v>1</v>
      </c>
    </row>
    <row r="260" spans="1:2" hidden="1">
      <c r="A260" s="15" t="s">
        <v>1087</v>
      </c>
      <c r="B260" s="125">
        <v>1</v>
      </c>
    </row>
    <row r="261" spans="1:2" hidden="1">
      <c r="A261" s="15" t="s">
        <v>1067</v>
      </c>
      <c r="B261" s="125">
        <v>1</v>
      </c>
    </row>
    <row r="262" spans="1:2" hidden="1">
      <c r="A262" s="15" t="s">
        <v>1068</v>
      </c>
      <c r="B262" s="125">
        <v>1</v>
      </c>
    </row>
    <row r="263" spans="1:2" hidden="1">
      <c r="A263" s="15" t="s">
        <v>1070</v>
      </c>
      <c r="B263" s="125">
        <v>1</v>
      </c>
    </row>
    <row r="264" spans="1:2" hidden="1">
      <c r="A264" s="15" t="s">
        <v>876</v>
      </c>
      <c r="B264" s="125">
        <v>1</v>
      </c>
    </row>
    <row r="265" spans="1:2" hidden="1">
      <c r="A265" s="15" t="s">
        <v>998</v>
      </c>
      <c r="B265" s="125">
        <v>1</v>
      </c>
    </row>
    <row r="266" spans="1:2">
      <c r="A266" s="15" t="s">
        <v>1122</v>
      </c>
      <c r="B266" s="125">
        <v>2</v>
      </c>
    </row>
    <row r="267" spans="1:2" hidden="1">
      <c r="A267" s="15" t="s">
        <v>1115</v>
      </c>
      <c r="B267" s="125">
        <v>1</v>
      </c>
    </row>
    <row r="268" spans="1:2" hidden="1">
      <c r="A268" s="15" t="s">
        <v>862</v>
      </c>
      <c r="B268" s="125">
        <v>1</v>
      </c>
    </row>
    <row r="269" spans="1:2" hidden="1">
      <c r="A269" s="15" t="s">
        <v>1083</v>
      </c>
      <c r="B269" s="125">
        <v>1</v>
      </c>
    </row>
    <row r="270" spans="1:2" hidden="1">
      <c r="A270" s="15" t="s">
        <v>1124</v>
      </c>
      <c r="B270" s="125">
        <v>1</v>
      </c>
    </row>
    <row r="271" spans="1:2" hidden="1">
      <c r="A271" s="15" t="s">
        <v>823</v>
      </c>
      <c r="B271" s="125">
        <v>1</v>
      </c>
    </row>
    <row r="272" spans="1:2" hidden="1">
      <c r="A272" s="15" t="s">
        <v>1069</v>
      </c>
      <c r="B272" s="125">
        <v>1</v>
      </c>
    </row>
    <row r="273" spans="1:2" hidden="1">
      <c r="A273" s="15" t="s">
        <v>1091</v>
      </c>
      <c r="B273" s="125">
        <v>1</v>
      </c>
    </row>
    <row r="274" spans="1:2" hidden="1">
      <c r="A274" s="15" t="s">
        <v>861</v>
      </c>
      <c r="B274" s="125">
        <v>1</v>
      </c>
    </row>
    <row r="275" spans="1:2" hidden="1">
      <c r="A275" s="15" t="s">
        <v>843</v>
      </c>
      <c r="B275" s="125">
        <v>1</v>
      </c>
    </row>
    <row r="276" spans="1:2" hidden="1">
      <c r="A276" s="15" t="s">
        <v>845</v>
      </c>
      <c r="B276" s="125">
        <v>1</v>
      </c>
    </row>
    <row r="277" spans="1:2" hidden="1">
      <c r="A277" s="15" t="s">
        <v>811</v>
      </c>
      <c r="B277" s="125">
        <v>1</v>
      </c>
    </row>
    <row r="278" spans="1:2" hidden="1">
      <c r="A278" s="15" t="s">
        <v>914</v>
      </c>
      <c r="B278" s="125">
        <v>1</v>
      </c>
    </row>
    <row r="279" spans="1:2" hidden="1">
      <c r="A279" s="15" t="s">
        <v>918</v>
      </c>
      <c r="B279" s="125">
        <v>1</v>
      </c>
    </row>
    <row r="280" spans="1:2" hidden="1">
      <c r="A280" s="15" t="s">
        <v>936</v>
      </c>
      <c r="B280" s="125">
        <v>1</v>
      </c>
    </row>
    <row r="281" spans="1:2" hidden="1">
      <c r="A281" s="15" t="s">
        <v>1118</v>
      </c>
      <c r="B281" s="125">
        <v>1</v>
      </c>
    </row>
    <row r="282" spans="1:2" hidden="1">
      <c r="A282" s="15" t="s">
        <v>1119</v>
      </c>
      <c r="B282" s="125">
        <v>1</v>
      </c>
    </row>
    <row r="283" spans="1:2" hidden="1">
      <c r="A283" s="15" t="s">
        <v>994</v>
      </c>
      <c r="B283" s="125">
        <v>1</v>
      </c>
    </row>
    <row r="284" spans="1:2" hidden="1">
      <c r="A284" s="15" t="s">
        <v>1036</v>
      </c>
      <c r="B284" s="125">
        <v>1</v>
      </c>
    </row>
    <row r="285" spans="1:2" hidden="1">
      <c r="A285" s="15" t="s">
        <v>1010</v>
      </c>
      <c r="B285" s="125">
        <v>1</v>
      </c>
    </row>
    <row r="286" spans="1:2" hidden="1">
      <c r="A286" s="15" t="s">
        <v>1045</v>
      </c>
      <c r="B286" s="125">
        <v>1</v>
      </c>
    </row>
    <row r="287" spans="1:2" hidden="1">
      <c r="A287" s="15" t="s">
        <v>807</v>
      </c>
      <c r="B287" s="125">
        <v>1</v>
      </c>
    </row>
    <row r="288" spans="1:2" hidden="1">
      <c r="A288" s="15" t="s">
        <v>1123</v>
      </c>
      <c r="B288" s="125">
        <v>1</v>
      </c>
    </row>
    <row r="289" spans="1:2" hidden="1">
      <c r="A289" s="15" t="s">
        <v>1117</v>
      </c>
      <c r="B289" s="125">
        <v>1</v>
      </c>
    </row>
    <row r="290" spans="1:2" hidden="1">
      <c r="A290" s="15" t="s">
        <v>1034</v>
      </c>
      <c r="B290" s="125">
        <v>1</v>
      </c>
    </row>
    <row r="291" spans="1:2" hidden="1">
      <c r="A291" s="15" t="s">
        <v>999</v>
      </c>
      <c r="B291" s="125">
        <v>1</v>
      </c>
    </row>
    <row r="292" spans="1:2" hidden="1">
      <c r="A292" s="15" t="s">
        <v>863</v>
      </c>
      <c r="B292" s="125">
        <v>1</v>
      </c>
    </row>
    <row r="293" spans="1:2" hidden="1">
      <c r="A293" s="15" t="s">
        <v>952</v>
      </c>
      <c r="B293" s="125">
        <v>1</v>
      </c>
    </row>
    <row r="294" spans="1:2" hidden="1">
      <c r="A294" s="15" t="s">
        <v>1054</v>
      </c>
      <c r="B294" s="125">
        <v>1</v>
      </c>
    </row>
    <row r="295" spans="1:2" hidden="1">
      <c r="A295" s="15" t="s">
        <v>867</v>
      </c>
      <c r="B295" s="125">
        <v>1</v>
      </c>
    </row>
    <row r="296" spans="1:2" hidden="1">
      <c r="A296" s="15" t="s">
        <v>992</v>
      </c>
      <c r="B296" s="125">
        <v>1</v>
      </c>
    </row>
    <row r="297" spans="1:2" hidden="1">
      <c r="A297" s="15" t="s">
        <v>996</v>
      </c>
      <c r="B297" s="125">
        <v>1</v>
      </c>
    </row>
    <row r="298" spans="1:2" hidden="1">
      <c r="A298" s="15" t="s">
        <v>1049</v>
      </c>
      <c r="B298" s="125">
        <v>1</v>
      </c>
    </row>
    <row r="299" spans="1:2" hidden="1">
      <c r="A299" s="15" t="s">
        <v>1015</v>
      </c>
      <c r="B299" s="125">
        <v>1</v>
      </c>
    </row>
    <row r="300" spans="1:2" hidden="1">
      <c r="A300" s="15" t="s">
        <v>930</v>
      </c>
      <c r="B300" s="125">
        <v>1</v>
      </c>
    </row>
    <row r="301" spans="1:2" hidden="1">
      <c r="A301" s="15" t="s">
        <v>1013</v>
      </c>
      <c r="B301" s="125">
        <v>1</v>
      </c>
    </row>
    <row r="302" spans="1:2" hidden="1">
      <c r="A302" s="15" t="s">
        <v>954</v>
      </c>
      <c r="B302" s="125">
        <v>1</v>
      </c>
    </row>
    <row r="303" spans="1:2" hidden="1">
      <c r="A303" s="15" t="s">
        <v>806</v>
      </c>
      <c r="B303" s="125">
        <v>1</v>
      </c>
    </row>
    <row r="304" spans="1:2" hidden="1">
      <c r="A304" s="15" t="s">
        <v>1130</v>
      </c>
      <c r="B304" s="125">
        <v>1</v>
      </c>
    </row>
    <row r="305" spans="1:2" hidden="1">
      <c r="A305" s="15" t="s">
        <v>1133</v>
      </c>
      <c r="B305" s="125">
        <v>1</v>
      </c>
    </row>
    <row r="306" spans="1:2" hidden="1">
      <c r="A306" s="15" t="s">
        <v>1089</v>
      </c>
      <c r="B306" s="125">
        <v>1</v>
      </c>
    </row>
    <row r="307" spans="1:2" hidden="1">
      <c r="A307" s="15" t="s">
        <v>1072</v>
      </c>
      <c r="B307" s="125">
        <v>1</v>
      </c>
    </row>
    <row r="308" spans="1:2" hidden="1">
      <c r="A308" s="15" t="s">
        <v>1131</v>
      </c>
      <c r="B308" s="125">
        <v>1</v>
      </c>
    </row>
    <row r="309" spans="1:2" hidden="1">
      <c r="A309" s="15" t="s">
        <v>810</v>
      </c>
      <c r="B309" s="125">
        <v>1</v>
      </c>
    </row>
    <row r="310" spans="1:2" hidden="1">
      <c r="A310" s="15" t="s">
        <v>832</v>
      </c>
      <c r="B310" s="125">
        <v>1</v>
      </c>
    </row>
    <row r="311" spans="1:2" hidden="1">
      <c r="A311" s="15" t="s">
        <v>1120</v>
      </c>
      <c r="B311" s="125">
        <v>1</v>
      </c>
    </row>
    <row r="312" spans="1:2" hidden="1">
      <c r="A312" s="15" t="s">
        <v>1061</v>
      </c>
      <c r="B312" s="125">
        <v>1</v>
      </c>
    </row>
    <row r="313" spans="1:2" hidden="1">
      <c r="A313" s="15" t="s">
        <v>1101</v>
      </c>
      <c r="B313" s="125">
        <v>1</v>
      </c>
    </row>
    <row r="314" spans="1:2" hidden="1">
      <c r="A314" s="15" t="s">
        <v>794</v>
      </c>
      <c r="B314" s="125">
        <v>1</v>
      </c>
    </row>
    <row r="315" spans="1:2" hidden="1">
      <c r="A315" s="15" t="s">
        <v>1098</v>
      </c>
      <c r="B315" s="125">
        <v>1</v>
      </c>
    </row>
    <row r="316" spans="1:2" hidden="1">
      <c r="A316" s="15" t="s">
        <v>915</v>
      </c>
      <c r="B316" s="125">
        <v>1</v>
      </c>
    </row>
    <row r="317" spans="1:2" hidden="1">
      <c r="A317" s="15" t="s">
        <v>921</v>
      </c>
      <c r="B317" s="125">
        <v>1</v>
      </c>
    </row>
    <row r="318" spans="1:2" hidden="1">
      <c r="A318" s="15" t="s">
        <v>1088</v>
      </c>
      <c r="B318" s="125">
        <v>1</v>
      </c>
    </row>
    <row r="319" spans="1:2" hidden="1">
      <c r="A319" s="15" t="s">
        <v>875</v>
      </c>
      <c r="B319" s="125">
        <v>1</v>
      </c>
    </row>
    <row r="320" spans="1:2" hidden="1">
      <c r="A320" s="15" t="s">
        <v>924</v>
      </c>
      <c r="B320" s="125">
        <v>1</v>
      </c>
    </row>
    <row r="321" spans="1:2" hidden="1">
      <c r="A321" s="15" t="s">
        <v>1007</v>
      </c>
      <c r="B321" s="125">
        <v>1</v>
      </c>
    </row>
    <row r="322" spans="1:2" hidden="1">
      <c r="A322" s="15" t="s">
        <v>1008</v>
      </c>
      <c r="B322" s="125">
        <v>1</v>
      </c>
    </row>
    <row r="323" spans="1:2" hidden="1">
      <c r="A323" s="15" t="s">
        <v>882</v>
      </c>
      <c r="B323" s="125">
        <v>1</v>
      </c>
    </row>
    <row r="324" spans="1:2" hidden="1">
      <c r="A324" s="15" t="s">
        <v>881</v>
      </c>
      <c r="B324" s="125">
        <v>1</v>
      </c>
    </row>
    <row r="325" spans="1:2" hidden="1">
      <c r="A325" s="15" t="s">
        <v>1086</v>
      </c>
      <c r="B325" s="125">
        <v>1</v>
      </c>
    </row>
    <row r="326" spans="1:2" hidden="1">
      <c r="A326" s="15" t="s">
        <v>1097</v>
      </c>
      <c r="B326" s="125">
        <v>1</v>
      </c>
    </row>
    <row r="327" spans="1:2" hidden="1">
      <c r="A327" s="15" t="s">
        <v>865</v>
      </c>
      <c r="B327" s="125">
        <v>1</v>
      </c>
    </row>
    <row r="328" spans="1:2" hidden="1">
      <c r="A328" s="15" t="s">
        <v>1016</v>
      </c>
      <c r="B328" s="125">
        <v>1</v>
      </c>
    </row>
    <row r="329" spans="1:2" hidden="1">
      <c r="A329" s="15" t="s">
        <v>1099</v>
      </c>
      <c r="B329" s="125">
        <v>1</v>
      </c>
    </row>
    <row r="330" spans="1:2" hidden="1">
      <c r="A330" s="15" t="s">
        <v>1126</v>
      </c>
      <c r="B330" s="125">
        <v>1</v>
      </c>
    </row>
    <row r="331" spans="1:2" hidden="1">
      <c r="A331" s="15" t="s">
        <v>1121</v>
      </c>
      <c r="B331" s="125">
        <v>1</v>
      </c>
    </row>
    <row r="332" spans="1:2" hidden="1">
      <c r="A332" s="15" t="s">
        <v>929</v>
      </c>
      <c r="B332" s="125">
        <v>1</v>
      </c>
    </row>
    <row r="333" spans="1:2" hidden="1">
      <c r="A333" s="15" t="s">
        <v>866</v>
      </c>
      <c r="B333" s="125">
        <v>1</v>
      </c>
    </row>
    <row r="334" spans="1:2" hidden="1">
      <c r="A334" s="15" t="s">
        <v>1134</v>
      </c>
      <c r="B334" s="125">
        <v>1</v>
      </c>
    </row>
    <row r="335" spans="1:2" hidden="1">
      <c r="A335" s="15" t="s">
        <v>1135</v>
      </c>
      <c r="B335" s="125">
        <v>1</v>
      </c>
    </row>
    <row r="336" spans="1:2" hidden="1">
      <c r="A336" s="15" t="s">
        <v>1112</v>
      </c>
      <c r="B336" s="125">
        <v>1</v>
      </c>
    </row>
    <row r="337" spans="1:2" hidden="1">
      <c r="A337" s="15" t="s">
        <v>927</v>
      </c>
      <c r="B337" s="125">
        <v>1</v>
      </c>
    </row>
    <row r="338" spans="1:2" hidden="1">
      <c r="A338" s="15" t="s">
        <v>1095</v>
      </c>
      <c r="B338" s="125">
        <v>1</v>
      </c>
    </row>
    <row r="339" spans="1:2" hidden="1">
      <c r="A339" s="15" t="s">
        <v>1057</v>
      </c>
      <c r="B339" s="125">
        <v>1</v>
      </c>
    </row>
    <row r="340" spans="1:2" hidden="1">
      <c r="A340" s="15" t="s">
        <v>892</v>
      </c>
      <c r="B340" s="125">
        <v>1</v>
      </c>
    </row>
    <row r="341" spans="1:2" hidden="1">
      <c r="A341" s="15" t="s">
        <v>908</v>
      </c>
      <c r="B341" s="125">
        <v>1</v>
      </c>
    </row>
    <row r="342" spans="1:2" hidden="1">
      <c r="A342" s="15" t="s">
        <v>1053</v>
      </c>
      <c r="B342" s="125">
        <v>1</v>
      </c>
    </row>
    <row r="343" spans="1:2" hidden="1">
      <c r="A343" s="15" t="s">
        <v>1100</v>
      </c>
      <c r="B343" s="125">
        <v>1</v>
      </c>
    </row>
    <row r="344" spans="1:2" hidden="1">
      <c r="A344" s="15" t="s">
        <v>1129</v>
      </c>
      <c r="B344" s="125">
        <v>1</v>
      </c>
    </row>
    <row r="345" spans="1:2" hidden="1">
      <c r="A345" s="15" t="s">
        <v>1116</v>
      </c>
      <c r="B345" s="125">
        <v>1</v>
      </c>
    </row>
    <row r="346" spans="1:2" hidden="1">
      <c r="A346" s="15" t="s">
        <v>833</v>
      </c>
      <c r="B346" s="125">
        <v>1</v>
      </c>
    </row>
    <row r="347" spans="1:2" hidden="1">
      <c r="A347" s="15" t="s">
        <v>903</v>
      </c>
      <c r="B347" s="125">
        <v>1</v>
      </c>
    </row>
    <row r="348" spans="1:2" hidden="1">
      <c r="A348" s="15" t="s">
        <v>905</v>
      </c>
      <c r="B348" s="125">
        <v>1</v>
      </c>
    </row>
    <row r="349" spans="1:2" hidden="1">
      <c r="A349" s="15" t="s">
        <v>920</v>
      </c>
      <c r="B349" s="125">
        <v>1</v>
      </c>
    </row>
    <row r="350" spans="1:2" hidden="1">
      <c r="A350" s="15" t="s">
        <v>846</v>
      </c>
      <c r="B350" s="125">
        <v>1</v>
      </c>
    </row>
    <row r="351" spans="1:2" hidden="1">
      <c r="A351" s="15" t="s">
        <v>1136</v>
      </c>
      <c r="B351" s="125">
        <v>1</v>
      </c>
    </row>
    <row r="352" spans="1:2" hidden="1">
      <c r="A352" s="15" t="s">
        <v>1103</v>
      </c>
      <c r="B352" s="125">
        <v>1</v>
      </c>
    </row>
    <row r="353" spans="1:2" hidden="1">
      <c r="A353" s="15" t="s">
        <v>1006</v>
      </c>
      <c r="B353" s="125">
        <v>1</v>
      </c>
    </row>
    <row r="354" spans="1:2" hidden="1">
      <c r="A354" s="15" t="s">
        <v>1128</v>
      </c>
      <c r="B354" s="125">
        <v>1</v>
      </c>
    </row>
    <row r="355" spans="1:2" hidden="1">
      <c r="A355" s="15" t="s">
        <v>868</v>
      </c>
      <c r="B355" s="125">
        <v>1</v>
      </c>
    </row>
    <row r="356" spans="1:2" hidden="1">
      <c r="A356" s="15" t="s">
        <v>1127</v>
      </c>
      <c r="B356" s="125">
        <v>1</v>
      </c>
    </row>
    <row r="357" spans="1:2" hidden="1">
      <c r="A357" s="15" t="s">
        <v>904</v>
      </c>
      <c r="B357" s="125">
        <v>1</v>
      </c>
    </row>
    <row r="358" spans="1:2">
      <c r="A358" s="15" t="s">
        <v>842</v>
      </c>
      <c r="B358" s="125">
        <v>4</v>
      </c>
    </row>
    <row r="359" spans="1:2" hidden="1">
      <c r="A359" s="15" t="s">
        <v>844</v>
      </c>
      <c r="B359" s="125">
        <v>10</v>
      </c>
    </row>
    <row r="360" spans="1:2" hidden="1">
      <c r="A360" s="15" t="s">
        <v>1138</v>
      </c>
      <c r="B360" s="125"/>
    </row>
    <row r="361" spans="1:2" hidden="1">
      <c r="A361" s="15" t="s">
        <v>726</v>
      </c>
      <c r="B361" s="125">
        <v>378</v>
      </c>
    </row>
  </sheetData>
  <autoFilter ref="A3:B361">
    <filterColumn colId="1">
      <filters>
        <filter val="2"/>
        <filter val="4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monto pagados</vt:lpstr>
      <vt:lpstr>RESUMEN</vt:lpstr>
      <vt:lpstr>GRAFICO</vt:lpstr>
      <vt:lpstr>SECTOR</vt:lpstr>
      <vt:lpstr>PROVINCIA</vt:lpstr>
      <vt:lpstr>PROVISION</vt:lpstr>
      <vt:lpstr>ESTADO DE SITUACION </vt:lpstr>
      <vt:lpstr>Hoja1</vt:lpstr>
      <vt:lpstr>Hoja3</vt:lpstr>
      <vt:lpstr>'ESTADO DE SITUACION '!Área_de_impresión</vt:lpstr>
      <vt:lpstr>'ESTADO DE SITUACION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2017-03-17T17:28:26Z</cp:lastPrinted>
  <dcterms:created xsi:type="dcterms:W3CDTF">2017-01-31T20:20:09Z</dcterms:created>
  <dcterms:modified xsi:type="dcterms:W3CDTF">2017-08-04T15:30:41Z</dcterms:modified>
</cp:coreProperties>
</file>