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backupFile="1" codeName="ThisWorkbook" defaultThemeVersion="124226"/>
  <bookViews>
    <workbookView xWindow="600" yWindow="1785" windowWidth="15600" windowHeight="8130" tabRatio="887" activeTab="5"/>
  </bookViews>
  <sheets>
    <sheet name="GRAFICO" sheetId="51" r:id="rId1"/>
    <sheet name="SECTOR" sheetId="49" r:id="rId2"/>
    <sheet name="PROVINCIA" sheetId="50" r:id="rId3"/>
    <sheet name="PROVISION" sheetId="48" r:id="rId4"/>
    <sheet name="RESUMEN" sheetId="52" state="hidden" r:id="rId5"/>
    <sheet name="ENERO" sheetId="22" r:id="rId6"/>
  </sheets>
  <definedNames>
    <definedName name="__bookmark_1" localSheetId="5">#REF!</definedName>
    <definedName name="__bookmark_1" localSheetId="0">#REF!</definedName>
    <definedName name="__bookmark_1" localSheetId="2">#REF!</definedName>
    <definedName name="__bookmark_1" localSheetId="3">#REF!</definedName>
    <definedName name="__bookmark_1" localSheetId="1">#REF!</definedName>
    <definedName name="__bookmark_1">#REF!</definedName>
    <definedName name="_xlnm._FilterDatabase" localSheetId="5" hidden="1">ENERO!$A$1:$Q$965</definedName>
    <definedName name="_xlnm._FilterDatabase" localSheetId="3" hidden="1">PROVISION!$A$4:$K$16</definedName>
    <definedName name="_xlnm.Print_Area" localSheetId="5">ENERO!$A$2:$Q$30,ENERO!$A$32:$Q$49,ENERO!$A$51:$Q$75,ENERO!$A$77:$Q$89,ENERO!$A$91:$Q$104,ENERO!$A$106:$Q$124,ENERO!$A$126:$Q$142,ENERO!$A$144:$Q$174,ENERO!$A$176:$Q$216,ENERO!$A$218:$Q$238,ENERO!$A$240:$Q$260,ENERO!$A$262:$Q$284,ENERO!$A$286:$Q$309,ENERO!$A$311:$Q$318,ENERO!$A$320:$Q$343,ENERO!$A$345:$Q$364,ENERO!$A$366:$Q$394,ENERO!$A$396:$Q$415,ENERO!$A$417:$Q$435,ENERO!$A$437:$Q$462,ENERO!$A$464:$Q$484,ENERO!$A$486:$Q$500,ENERO!$A$502:$Q$521,ENERO!$A$523:$Q$535,ENERO!$A$537:$Q$555,ENERO!$A$557:$Q$571,ENERO!$A$573:$Q$594,ENERO!$A$596:$Q$615,ENERO!$A$617:$Q$641,ENERO!$A$643:$Q$665,ENERO!$A$667:$Q$686,ENERO!$A$688:$Q$716,ENERO!$A$718:$Q$735,ENERO!$A$737:$Q$766,ENERO!$A$768:$Q$777,ENERO!$A$779:$Q$799,ENERO!$A$801:$Q$852,ENERO!$A$854:$Q$882</definedName>
    <definedName name="Print_Area" localSheetId="0">GRAFICO!$A$1:$F$40,GRAFICO!$H$1:$L$40,GRAFICO!#REF!,GRAFICO!#REF!,GRAFICO!#REF!</definedName>
    <definedName name="proyectosconrecomendacion" localSheetId="5">#REF!</definedName>
    <definedName name="proyectosconrecomendacion" localSheetId="0">#REF!</definedName>
    <definedName name="proyectosconrecomendacion" localSheetId="2">#REF!</definedName>
    <definedName name="proyectosconrecomendacion" localSheetId="3">#REF!</definedName>
    <definedName name="proyectosconrecomendacion" localSheetId="1">#REF!</definedName>
    <definedName name="proyectosconrecomendacion">#REF!</definedName>
    <definedName name="_xlnm.Print_Titles" localSheetId="5">ENERO!$1:$1</definedName>
    <definedName name="VB" localSheetId="5">#REF!</definedName>
    <definedName name="VB" localSheetId="0">#REF!</definedName>
    <definedName name="VB" localSheetId="2">#REF!</definedName>
    <definedName name="VB" localSheetId="3">#REF!</definedName>
    <definedName name="VB" localSheetId="1">#REF!</definedName>
    <definedName name="VB">#REF!</definedName>
    <definedName name="Z_8B80CA02_0FB4_4D58_B710_AC34782A6224_.wvu.Cols" localSheetId="5" hidden="1">ENERO!#REF!</definedName>
    <definedName name="Z_8B80CA02_0FB4_4D58_B710_AC34782A6224_.wvu.FilterData" localSheetId="5" hidden="1">ENERO!$A$1:$Q$884</definedName>
    <definedName name="Z_8B80CA02_0FB4_4D58_B710_AC34782A6224_.wvu.PrintArea" localSheetId="5" hidden="1">ENERO!$A$2:$L$174,ENERO!$A$176:$L$415,ENERO!$A$417:$L$641,ENERO!$A$643:$L$766,ENERO!$A$779:$L$799,ENERO!$A$801:$L$882</definedName>
    <definedName name="Z_8B80CA02_0FB4_4D58_B710_AC34782A6224_.wvu.PrintTitles" localSheetId="5" hidden="1">ENERO!$1:$1</definedName>
  </definedNames>
  <calcPr calcId="144525"/>
  <customWorkbookViews>
    <customWorkbookView name="Usuario - Vista personalizada" guid="{8B80CA02-0FB4-4D58-B710-AC34782A6224}" mergeInterval="0" personalView="1" maximized="1" windowWidth="1596" windowHeight="675" tabRatio="489" activeSheetId="6"/>
  </customWorkbookViews>
  <pivotCaches>
    <pivotCache cacheId="0" r:id="rId7"/>
  </pivotCaches>
  <fileRecoveryPr autoRecover="0"/>
</workbook>
</file>

<file path=xl/calcChain.xml><?xml version="1.0" encoding="utf-8"?>
<calcChain xmlns="http://schemas.openxmlformats.org/spreadsheetml/2006/main">
  <c r="J15" i="48" l="1"/>
  <c r="O877" i="22" l="1"/>
  <c r="O876" i="22"/>
  <c r="O875" i="22"/>
  <c r="O874" i="22"/>
  <c r="O873" i="22"/>
  <c r="O872" i="22"/>
  <c r="O871" i="22"/>
  <c r="O870" i="22"/>
  <c r="O869" i="22"/>
  <c r="O868" i="22"/>
  <c r="O867" i="22"/>
  <c r="O866" i="22"/>
  <c r="O865" i="22"/>
  <c r="O864" i="22"/>
  <c r="O862" i="22"/>
  <c r="O861" i="22"/>
  <c r="O856" i="22"/>
  <c r="O855" i="22"/>
  <c r="O851" i="22"/>
  <c r="O850" i="22"/>
  <c r="O849" i="22"/>
  <c r="O848" i="22"/>
  <c r="O847" i="22"/>
  <c r="O846" i="22"/>
  <c r="O845" i="22"/>
  <c r="O844" i="22"/>
  <c r="O843" i="22"/>
  <c r="O842" i="22"/>
  <c r="O841" i="22"/>
  <c r="O840" i="22"/>
  <c r="O839" i="22"/>
  <c r="O838" i="22"/>
  <c r="O837" i="22"/>
  <c r="O836" i="22"/>
  <c r="O835" i="22"/>
  <c r="O834" i="22"/>
  <c r="O833" i="22"/>
  <c r="O832" i="22"/>
  <c r="O831" i="22"/>
  <c r="O830" i="22"/>
  <c r="O829" i="22"/>
  <c r="O828" i="22"/>
  <c r="O827" i="22"/>
  <c r="O826" i="22"/>
  <c r="O825" i="22"/>
  <c r="O824" i="22"/>
  <c r="O823" i="22"/>
  <c r="O822" i="22"/>
  <c r="O821" i="22"/>
  <c r="O820" i="22"/>
  <c r="O819" i="22"/>
  <c r="O818" i="22"/>
  <c r="O817" i="22"/>
  <c r="O816" i="22"/>
  <c r="O815" i="22"/>
  <c r="O814" i="22"/>
  <c r="O813" i="22"/>
  <c r="O812" i="22"/>
  <c r="O811" i="22"/>
  <c r="O810" i="22"/>
  <c r="O809" i="22"/>
  <c r="O807" i="22"/>
  <c r="O806" i="22"/>
  <c r="O805" i="22"/>
  <c r="O804" i="22"/>
  <c r="O803" i="22"/>
  <c r="O796" i="22"/>
  <c r="O795" i="22"/>
  <c r="O794" i="22"/>
  <c r="O793" i="22"/>
  <c r="O792" i="22"/>
  <c r="O788" i="22"/>
  <c r="O787" i="22"/>
  <c r="O786" i="22"/>
  <c r="O785" i="22"/>
  <c r="O781" i="22"/>
  <c r="O774" i="22"/>
  <c r="O773" i="22"/>
  <c r="O772" i="22"/>
  <c r="O771" i="22"/>
  <c r="O761" i="22"/>
  <c r="O756" i="22"/>
  <c r="O755" i="22"/>
  <c r="O754" i="22"/>
  <c r="O753" i="22"/>
  <c r="O752" i="22"/>
  <c r="O751" i="22"/>
  <c r="O750" i="22"/>
  <c r="O749" i="22"/>
  <c r="O748" i="22"/>
  <c r="O747" i="22"/>
  <c r="O743" i="22"/>
  <c r="O742" i="22"/>
  <c r="O741" i="22"/>
  <c r="O740" i="22"/>
  <c r="O739" i="22"/>
  <c r="O732" i="22"/>
  <c r="O731" i="22"/>
  <c r="O729" i="22"/>
  <c r="O725" i="22"/>
  <c r="O721" i="22"/>
  <c r="O720" i="22"/>
  <c r="O713" i="22"/>
  <c r="O712" i="22"/>
  <c r="O711" i="22"/>
  <c r="O710" i="22"/>
  <c r="O709" i="22"/>
  <c r="O708" i="22"/>
  <c r="O707" i="22"/>
  <c r="O706" i="22"/>
  <c r="O702" i="22"/>
  <c r="O701" i="22"/>
  <c r="O700" i="22"/>
  <c r="O699" i="22"/>
  <c r="O698" i="22"/>
  <c r="O697" i="22"/>
  <c r="O691" i="22"/>
  <c r="O690" i="22"/>
  <c r="O683" i="22"/>
  <c r="O682" i="22"/>
  <c r="O681" i="22"/>
  <c r="O680" i="22"/>
  <c r="O676" i="22"/>
  <c r="O675" i="22"/>
  <c r="O671" i="22"/>
  <c r="O670" i="22"/>
  <c r="O669" i="22"/>
  <c r="O662" i="22"/>
  <c r="O661" i="22"/>
  <c r="O660" i="22"/>
  <c r="O659" i="22"/>
  <c r="O658" i="22"/>
  <c r="O657" i="22"/>
  <c r="O653" i="22"/>
  <c r="O652" i="22"/>
  <c r="O651" i="22"/>
  <c r="O647" i="22"/>
  <c r="O646" i="22"/>
  <c r="O645" i="22"/>
  <c r="O635" i="22"/>
  <c r="O634" i="22"/>
  <c r="O633" i="22"/>
  <c r="O632" i="22"/>
  <c r="O631" i="22"/>
  <c r="O629" i="22"/>
  <c r="O628" i="22"/>
  <c r="O627" i="22"/>
  <c r="O626" i="22"/>
  <c r="O622" i="22"/>
  <c r="O621" i="22"/>
  <c r="O620" i="22"/>
  <c r="O619" i="22"/>
  <c r="O612" i="22"/>
  <c r="O611" i="22"/>
  <c r="O610" i="22"/>
  <c r="O609" i="22"/>
  <c r="O608" i="22"/>
  <c r="O604" i="22"/>
  <c r="O600" i="22"/>
  <c r="O599" i="22"/>
  <c r="O598" i="22"/>
  <c r="O591" i="22"/>
  <c r="O590" i="22"/>
  <c r="O589" i="22"/>
  <c r="O585" i="22"/>
  <c r="O584" i="22"/>
  <c r="O583" i="22"/>
  <c r="O582" i="22"/>
  <c r="O581" i="22"/>
  <c r="O577" i="22"/>
  <c r="O576" i="22"/>
  <c r="O575" i="22"/>
  <c r="O568" i="22"/>
  <c r="O567" i="22"/>
  <c r="O566" i="22"/>
  <c r="O565" i="22"/>
  <c r="O564" i="22"/>
  <c r="O563" i="22"/>
  <c r="O559" i="22"/>
  <c r="O552" i="22"/>
  <c r="O551" i="22"/>
  <c r="O550" i="22"/>
  <c r="O549" i="22"/>
  <c r="O545" i="22"/>
  <c r="O544" i="22"/>
  <c r="O543" i="22"/>
  <c r="O539" i="22"/>
  <c r="O532" i="22"/>
  <c r="O531" i="22"/>
  <c r="O530" i="22"/>
  <c r="O526" i="22"/>
  <c r="O525" i="22"/>
  <c r="O518" i="22"/>
  <c r="O517" i="22"/>
  <c r="O516" i="22"/>
  <c r="O515" i="22"/>
  <c r="O514" i="22"/>
  <c r="O510" i="22"/>
  <c r="O509" i="22"/>
  <c r="O505" i="22"/>
  <c r="O504" i="22"/>
  <c r="O497" i="22"/>
  <c r="O496" i="22"/>
  <c r="O495" i="22"/>
  <c r="O494" i="22"/>
  <c r="O493" i="22"/>
  <c r="O489" i="22"/>
  <c r="O488" i="22"/>
  <c r="O481" i="22"/>
  <c r="O480" i="22"/>
  <c r="O479" i="22"/>
  <c r="O478" i="22"/>
  <c r="O474" i="22"/>
  <c r="O473" i="22"/>
  <c r="O472" i="22"/>
  <c r="O468" i="22"/>
  <c r="O467" i="22"/>
  <c r="O466" i="22"/>
  <c r="O459" i="22"/>
  <c r="O458" i="22"/>
  <c r="O457" i="22"/>
  <c r="O456" i="22"/>
  <c r="O455" i="22"/>
  <c r="O454" i="22"/>
  <c r="O450" i="22"/>
  <c r="O449" i="22"/>
  <c r="O448" i="22"/>
  <c r="O447" i="22"/>
  <c r="O442" i="22"/>
  <c r="O441" i="22"/>
  <c r="O440" i="22"/>
  <c r="O439" i="22"/>
  <c r="O432" i="22"/>
  <c r="O431" i="22"/>
  <c r="O430" i="22"/>
  <c r="O429" i="22"/>
  <c r="O428" i="22"/>
  <c r="O424" i="22"/>
  <c r="O420" i="22"/>
  <c r="O419" i="22"/>
  <c r="O410" i="22"/>
  <c r="O409" i="22"/>
  <c r="O408" i="22"/>
  <c r="O407" i="22"/>
  <c r="O406" i="22"/>
  <c r="O400" i="22"/>
  <c r="O399" i="22"/>
  <c r="O398" i="22"/>
  <c r="O391" i="22"/>
  <c r="O390" i="22"/>
  <c r="O389" i="22"/>
  <c r="O388" i="22"/>
  <c r="O387" i="22"/>
  <c r="O386" i="22"/>
  <c r="O385" i="22"/>
  <c r="O384" i="22"/>
  <c r="O383" i="22"/>
  <c r="O382" i="22"/>
  <c r="O378" i="22"/>
  <c r="O377" i="22"/>
  <c r="O376" i="22"/>
  <c r="O372" i="22"/>
  <c r="O371" i="22"/>
  <c r="O370" i="22"/>
  <c r="O369" i="22"/>
  <c r="O368" i="22"/>
  <c r="O361" i="22"/>
  <c r="O360" i="22"/>
  <c r="O359" i="22"/>
  <c r="O358" i="22"/>
  <c r="O354" i="22"/>
  <c r="O353" i="22"/>
  <c r="O352" i="22"/>
  <c r="O347" i="22"/>
  <c r="O340" i="22"/>
  <c r="O339" i="22"/>
  <c r="O338" i="22"/>
  <c r="O337" i="22"/>
  <c r="O336" i="22"/>
  <c r="O332" i="22"/>
  <c r="O325" i="22"/>
  <c r="O324" i="22"/>
  <c r="O323" i="22"/>
  <c r="O322" i="22"/>
  <c r="O315" i="22"/>
  <c r="O314" i="22"/>
  <c r="O313" i="22"/>
  <c r="O306" i="22"/>
  <c r="O305" i="22"/>
  <c r="O304" i="22"/>
  <c r="O300" i="22"/>
  <c r="O299" i="22"/>
  <c r="O298" i="22"/>
  <c r="O297" i="22"/>
  <c r="O293" i="22"/>
  <c r="O292" i="22"/>
  <c r="O291" i="22"/>
  <c r="O290" i="22"/>
  <c r="O289" i="22"/>
  <c r="O288" i="22"/>
  <c r="O281" i="22"/>
  <c r="O280" i="22"/>
  <c r="O279" i="22"/>
  <c r="O278" i="22"/>
  <c r="O277" i="22"/>
  <c r="O272" i="22"/>
  <c r="O271" i="22"/>
  <c r="O266" i="22"/>
  <c r="O265" i="22"/>
  <c r="O264" i="22"/>
  <c r="O257" i="22"/>
  <c r="O256" i="22"/>
  <c r="O255" i="22"/>
  <c r="O254" i="22"/>
  <c r="O250" i="22"/>
  <c r="O249" i="22"/>
  <c r="O245" i="22"/>
  <c r="O244" i="22"/>
  <c r="O243" i="22"/>
  <c r="O242" i="22"/>
  <c r="O235" i="22"/>
  <c r="O234" i="22"/>
  <c r="O233" i="22"/>
  <c r="O232" i="22"/>
  <c r="O231" i="22"/>
  <c r="O227" i="22"/>
  <c r="O223" i="22"/>
  <c r="O222" i="22"/>
  <c r="O221" i="22"/>
  <c r="O220" i="22"/>
  <c r="O213" i="22"/>
  <c r="O212" i="22"/>
  <c r="O211" i="22"/>
  <c r="O210" i="22"/>
  <c r="O209" i="22"/>
  <c r="O207" i="22"/>
  <c r="O203" i="22"/>
  <c r="O202" i="22"/>
  <c r="O201" i="22"/>
  <c r="O200" i="22"/>
  <c r="O199" i="22"/>
  <c r="O198" i="22"/>
  <c r="O197" i="22"/>
  <c r="O196" i="22"/>
  <c r="O195" i="22"/>
  <c r="O191" i="22"/>
  <c r="O190" i="22"/>
  <c r="O189" i="22"/>
  <c r="O188" i="22"/>
  <c r="O187" i="22"/>
  <c r="O186" i="22"/>
  <c r="O185" i="22"/>
  <c r="O184" i="22"/>
  <c r="O183" i="22"/>
  <c r="O182" i="22"/>
  <c r="O181" i="22"/>
  <c r="O180" i="22"/>
  <c r="O179" i="22"/>
  <c r="O178" i="22"/>
  <c r="O169" i="22"/>
  <c r="O168" i="22"/>
  <c r="O167" i="22"/>
  <c r="O163" i="22"/>
  <c r="O162" i="22"/>
  <c r="O161" i="22"/>
  <c r="O160" i="22"/>
  <c r="O159" i="22"/>
  <c r="O158" i="22"/>
  <c r="O157" i="22"/>
  <c r="O156" i="22"/>
  <c r="O153" i="22"/>
  <c r="O149" i="22"/>
  <c r="O148" i="22"/>
  <c r="O147" i="22"/>
  <c r="O146" i="22"/>
  <c r="O139" i="22"/>
  <c r="O138" i="22"/>
  <c r="O137" i="22"/>
  <c r="O136" i="22"/>
  <c r="O132" i="22"/>
  <c r="O128" i="22"/>
  <c r="O121" i="22"/>
  <c r="O120" i="22"/>
  <c r="O119" i="22"/>
  <c r="O118" i="22"/>
  <c r="O117" i="22"/>
  <c r="O116" i="22"/>
  <c r="O111" i="22"/>
  <c r="O110" i="22"/>
  <c r="O109" i="22"/>
  <c r="O108" i="22"/>
  <c r="O101" i="22"/>
  <c r="O100" i="22"/>
  <c r="O99" i="22"/>
  <c r="O94" i="22"/>
  <c r="O93" i="22"/>
  <c r="O86" i="22"/>
  <c r="O85" i="22"/>
  <c r="O84" i="22"/>
  <c r="O80" i="22"/>
  <c r="O79" i="22"/>
  <c r="O72" i="22"/>
  <c r="O71" i="22"/>
  <c r="O70" i="22"/>
  <c r="O69" i="22"/>
  <c r="O68" i="22"/>
  <c r="O67" i="22"/>
  <c r="O63" i="22"/>
  <c r="O62" i="22"/>
  <c r="O61" i="22"/>
  <c r="O57" i="22"/>
  <c r="O55" i="22"/>
  <c r="O54" i="22"/>
  <c r="O46" i="22"/>
  <c r="O45" i="22"/>
  <c r="O44" i="22"/>
  <c r="O43" i="22"/>
  <c r="O42" i="22"/>
  <c r="O38" i="22"/>
  <c r="O34" i="22"/>
  <c r="O27" i="22"/>
  <c r="O26" i="22"/>
  <c r="O25" i="22"/>
  <c r="O24" i="22"/>
  <c r="O23" i="22"/>
  <c r="O22" i="22"/>
  <c r="O21" i="22"/>
  <c r="O20" i="22"/>
  <c r="O19" i="22"/>
  <c r="O15" i="22"/>
  <c r="O14" i="22"/>
  <c r="O13" i="22"/>
  <c r="O12" i="22"/>
  <c r="O11" i="22"/>
  <c r="O10" i="22"/>
  <c r="O6" i="22"/>
  <c r="O5" i="22"/>
  <c r="N877" i="22"/>
  <c r="N876" i="22"/>
  <c r="N875" i="22"/>
  <c r="N874" i="22"/>
  <c r="N873" i="22"/>
  <c r="N872" i="22"/>
  <c r="N871" i="22"/>
  <c r="N870" i="22"/>
  <c r="N869" i="22"/>
  <c r="N868" i="22"/>
  <c r="N867" i="22"/>
  <c r="N866" i="22"/>
  <c r="N865" i="22"/>
  <c r="N864" i="22"/>
  <c r="N862" i="22"/>
  <c r="N861" i="22"/>
  <c r="N856" i="22"/>
  <c r="N855" i="22"/>
  <c r="N851" i="22"/>
  <c r="N850" i="22"/>
  <c r="N849" i="22"/>
  <c r="N848" i="22"/>
  <c r="N847" i="22"/>
  <c r="N846" i="22"/>
  <c r="N845" i="22"/>
  <c r="N844" i="22"/>
  <c r="N843" i="22"/>
  <c r="N842" i="22"/>
  <c r="N841" i="22"/>
  <c r="N840" i="22"/>
  <c r="N839" i="22"/>
  <c r="N838" i="22"/>
  <c r="N837" i="22"/>
  <c r="N836" i="22"/>
  <c r="N835" i="22"/>
  <c r="N834" i="22"/>
  <c r="N833" i="22"/>
  <c r="N832" i="22"/>
  <c r="N831" i="22"/>
  <c r="N830" i="22"/>
  <c r="N829" i="22"/>
  <c r="N828" i="22"/>
  <c r="N827" i="22"/>
  <c r="N826" i="22"/>
  <c r="N825" i="22"/>
  <c r="N824" i="22"/>
  <c r="N823" i="22"/>
  <c r="N822" i="22"/>
  <c r="N821" i="22"/>
  <c r="N820" i="22"/>
  <c r="N819" i="22"/>
  <c r="N818" i="22"/>
  <c r="N817" i="22"/>
  <c r="N816" i="22"/>
  <c r="N815" i="22"/>
  <c r="N814" i="22"/>
  <c r="N813" i="22"/>
  <c r="N812" i="22"/>
  <c r="N811" i="22"/>
  <c r="N810" i="22"/>
  <c r="N809" i="22"/>
  <c r="N807" i="22"/>
  <c r="N806" i="22"/>
  <c r="N805" i="22"/>
  <c r="N804" i="22"/>
  <c r="N803" i="22"/>
  <c r="N796" i="22"/>
  <c r="N795" i="22"/>
  <c r="N794" i="22"/>
  <c r="N793" i="22"/>
  <c r="N792" i="22"/>
  <c r="N788" i="22"/>
  <c r="N787" i="22"/>
  <c r="N786" i="22"/>
  <c r="N785" i="22"/>
  <c r="N781" i="22"/>
  <c r="N774" i="22"/>
  <c r="N773" i="22"/>
  <c r="N772" i="22"/>
  <c r="N771" i="22"/>
  <c r="N761" i="22"/>
  <c r="N756" i="22"/>
  <c r="N755" i="22"/>
  <c r="N754" i="22"/>
  <c r="N753" i="22"/>
  <c r="N752" i="22"/>
  <c r="N751" i="22"/>
  <c r="N750" i="22"/>
  <c r="N749" i="22"/>
  <c r="N748" i="22"/>
  <c r="N747" i="22"/>
  <c r="N743" i="22"/>
  <c r="N742" i="22"/>
  <c r="N741" i="22"/>
  <c r="N740" i="22"/>
  <c r="N739" i="22"/>
  <c r="N732" i="22"/>
  <c r="N731" i="22"/>
  <c r="N729" i="22"/>
  <c r="N725" i="22"/>
  <c r="N721" i="22"/>
  <c r="N720" i="22"/>
  <c r="N713" i="22"/>
  <c r="N712" i="22"/>
  <c r="N711" i="22"/>
  <c r="N710" i="22"/>
  <c r="N709" i="22"/>
  <c r="N708" i="22"/>
  <c r="N707" i="22"/>
  <c r="N706" i="22"/>
  <c r="N702" i="22"/>
  <c r="N701" i="22"/>
  <c r="N700" i="22"/>
  <c r="N699" i="22"/>
  <c r="N698" i="22"/>
  <c r="N697" i="22"/>
  <c r="N691" i="22"/>
  <c r="N690" i="22"/>
  <c r="N683" i="22"/>
  <c r="N682" i="22"/>
  <c r="N681" i="22"/>
  <c r="N680" i="22"/>
  <c r="N676" i="22"/>
  <c r="N675" i="22"/>
  <c r="N671" i="22"/>
  <c r="N670" i="22"/>
  <c r="N669" i="22"/>
  <c r="N662" i="22"/>
  <c r="N661" i="22"/>
  <c r="N660" i="22"/>
  <c r="N659" i="22"/>
  <c r="N658" i="22"/>
  <c r="N657" i="22"/>
  <c r="N653" i="22"/>
  <c r="N652" i="22"/>
  <c r="N651" i="22"/>
  <c r="N647" i="22"/>
  <c r="N646" i="22"/>
  <c r="N645" i="22"/>
  <c r="N635" i="22"/>
  <c r="N634" i="22"/>
  <c r="N633" i="22"/>
  <c r="N632" i="22"/>
  <c r="N631" i="22"/>
  <c r="N629" i="22"/>
  <c r="N628" i="22"/>
  <c r="N627" i="22"/>
  <c r="N626" i="22"/>
  <c r="N622" i="22"/>
  <c r="N621" i="22"/>
  <c r="N620" i="22"/>
  <c r="N619" i="22"/>
  <c r="N612" i="22"/>
  <c r="N611" i="22"/>
  <c r="N610" i="22"/>
  <c r="N609" i="22"/>
  <c r="N608" i="22"/>
  <c r="N604" i="22"/>
  <c r="N600" i="22"/>
  <c r="N599" i="22"/>
  <c r="N598" i="22"/>
  <c r="N591" i="22"/>
  <c r="N590" i="22"/>
  <c r="N589" i="22"/>
  <c r="N585" i="22"/>
  <c r="N584" i="22"/>
  <c r="N583" i="22"/>
  <c r="N582" i="22"/>
  <c r="N581" i="22"/>
  <c r="N577" i="22"/>
  <c r="N576" i="22"/>
  <c r="N575" i="22"/>
  <c r="N568" i="22"/>
  <c r="N567" i="22"/>
  <c r="N566" i="22"/>
  <c r="N565" i="22"/>
  <c r="N564" i="22"/>
  <c r="N563" i="22"/>
  <c r="N559" i="22"/>
  <c r="N552" i="22"/>
  <c r="N551" i="22"/>
  <c r="N550" i="22"/>
  <c r="N549" i="22"/>
  <c r="N545" i="22"/>
  <c r="N544" i="22"/>
  <c r="N543" i="22"/>
  <c r="N539" i="22"/>
  <c r="N532" i="22"/>
  <c r="N531" i="22"/>
  <c r="N530" i="22"/>
  <c r="N526" i="22"/>
  <c r="N525" i="22"/>
  <c r="N518" i="22"/>
  <c r="N517" i="22"/>
  <c r="N516" i="22"/>
  <c r="N515" i="22"/>
  <c r="N514" i="22"/>
  <c r="N510" i="22"/>
  <c r="N509" i="22"/>
  <c r="N505" i="22"/>
  <c r="N504" i="22"/>
  <c r="N497" i="22"/>
  <c r="N496" i="22"/>
  <c r="N495" i="22"/>
  <c r="N494" i="22"/>
  <c r="N493" i="22"/>
  <c r="N489" i="22"/>
  <c r="N488" i="22"/>
  <c r="N481" i="22"/>
  <c r="N480" i="22"/>
  <c r="N479" i="22"/>
  <c r="N478" i="22"/>
  <c r="N474" i="22"/>
  <c r="N473" i="22"/>
  <c r="N472" i="22"/>
  <c r="N468" i="22"/>
  <c r="N467" i="22"/>
  <c r="N466" i="22"/>
  <c r="N459" i="22"/>
  <c r="N458" i="22"/>
  <c r="N457" i="22"/>
  <c r="N456" i="22"/>
  <c r="N455" i="22"/>
  <c r="N454" i="22"/>
  <c r="N450" i="22"/>
  <c r="N449" i="22"/>
  <c r="N448" i="22"/>
  <c r="N447" i="22"/>
  <c r="N442" i="22"/>
  <c r="N441" i="22"/>
  <c r="N440" i="22"/>
  <c r="N439" i="22"/>
  <c r="N432" i="22"/>
  <c r="N431" i="22"/>
  <c r="N430" i="22"/>
  <c r="N429" i="22"/>
  <c r="N428" i="22"/>
  <c r="N424" i="22"/>
  <c r="N420" i="22"/>
  <c r="N419" i="22"/>
  <c r="N410" i="22"/>
  <c r="N409" i="22"/>
  <c r="N408" i="22"/>
  <c r="N407" i="22"/>
  <c r="N406" i="22"/>
  <c r="N400" i="22"/>
  <c r="N399" i="22"/>
  <c r="N398" i="22"/>
  <c r="N391" i="22"/>
  <c r="N390" i="22"/>
  <c r="N389" i="22"/>
  <c r="N388" i="22"/>
  <c r="N387" i="22"/>
  <c r="N386" i="22"/>
  <c r="N385" i="22"/>
  <c r="N384" i="22"/>
  <c r="N383" i="22"/>
  <c r="N382" i="22"/>
  <c r="N378" i="22"/>
  <c r="N377" i="22"/>
  <c r="N376" i="22"/>
  <c r="N372" i="22"/>
  <c r="N371" i="22"/>
  <c r="N370" i="22"/>
  <c r="N369" i="22"/>
  <c r="N368" i="22"/>
  <c r="N361" i="22"/>
  <c r="N360" i="22"/>
  <c r="N359" i="22"/>
  <c r="N358" i="22"/>
  <c r="N354" i="22"/>
  <c r="N353" i="22"/>
  <c r="N352" i="22"/>
  <c r="N347" i="22"/>
  <c r="N340" i="22"/>
  <c r="N339" i="22"/>
  <c r="N338" i="22"/>
  <c r="N337" i="22"/>
  <c r="N336" i="22"/>
  <c r="N332" i="22"/>
  <c r="N325" i="22"/>
  <c r="N324" i="22"/>
  <c r="N323" i="22"/>
  <c r="N322" i="22"/>
  <c r="N315" i="22"/>
  <c r="N314" i="22"/>
  <c r="N313" i="22"/>
  <c r="N306" i="22"/>
  <c r="N305" i="22"/>
  <c r="N304" i="22"/>
  <c r="N300" i="22"/>
  <c r="N299" i="22"/>
  <c r="N298" i="22"/>
  <c r="N297" i="22"/>
  <c r="N293" i="22"/>
  <c r="N292" i="22"/>
  <c r="N291" i="22"/>
  <c r="N290" i="22"/>
  <c r="N289" i="22"/>
  <c r="N288" i="22"/>
  <c r="N281" i="22"/>
  <c r="N280" i="22"/>
  <c r="N279" i="22"/>
  <c r="N278" i="22"/>
  <c r="N277" i="22"/>
  <c r="N272" i="22"/>
  <c r="N271" i="22"/>
  <c r="N266" i="22"/>
  <c r="N265" i="22"/>
  <c r="N264" i="22"/>
  <c r="N257" i="22"/>
  <c r="N256" i="22"/>
  <c r="N255" i="22"/>
  <c r="N254" i="22"/>
  <c r="N250" i="22"/>
  <c r="N249" i="22"/>
  <c r="N245" i="22"/>
  <c r="N244" i="22"/>
  <c r="N243" i="22"/>
  <c r="N242" i="22"/>
  <c r="N235" i="22"/>
  <c r="N234" i="22"/>
  <c r="N233" i="22"/>
  <c r="N232" i="22"/>
  <c r="N231" i="22"/>
  <c r="N227" i="22"/>
  <c r="N223" i="22"/>
  <c r="N222" i="22"/>
  <c r="N221" i="22"/>
  <c r="N220" i="22"/>
  <c r="N213" i="22"/>
  <c r="N212" i="22"/>
  <c r="N211" i="22"/>
  <c r="N210" i="22"/>
  <c r="N209" i="22"/>
  <c r="N207" i="22"/>
  <c r="N203" i="22"/>
  <c r="N202" i="22"/>
  <c r="N201" i="22"/>
  <c r="N200" i="22"/>
  <c r="N199" i="22"/>
  <c r="N198" i="22"/>
  <c r="N197" i="22"/>
  <c r="N196" i="22"/>
  <c r="N195" i="22"/>
  <c r="N191" i="22"/>
  <c r="N190" i="22"/>
  <c r="N189" i="22"/>
  <c r="N188" i="22"/>
  <c r="N187" i="22"/>
  <c r="N186" i="22"/>
  <c r="N185" i="22"/>
  <c r="N184" i="22"/>
  <c r="N183" i="22"/>
  <c r="N182" i="22"/>
  <c r="N181" i="22"/>
  <c r="N180" i="22"/>
  <c r="N179" i="22"/>
  <c r="N178" i="22"/>
  <c r="N169" i="22"/>
  <c r="N168" i="22"/>
  <c r="N167" i="22"/>
  <c r="N163" i="22"/>
  <c r="N162" i="22"/>
  <c r="N161" i="22"/>
  <c r="N160" i="22"/>
  <c r="N159" i="22"/>
  <c r="N158" i="22"/>
  <c r="N157" i="22"/>
  <c r="N156" i="22"/>
  <c r="N153" i="22"/>
  <c r="N149" i="22"/>
  <c r="N148" i="22"/>
  <c r="N147" i="22"/>
  <c r="N146" i="22"/>
  <c r="N139" i="22"/>
  <c r="N138" i="22"/>
  <c r="N137" i="22"/>
  <c r="N136" i="22"/>
  <c r="N132" i="22"/>
  <c r="N128" i="22"/>
  <c r="N121" i="22"/>
  <c r="N120" i="22"/>
  <c r="N119" i="22"/>
  <c r="N118" i="22"/>
  <c r="N117" i="22"/>
  <c r="N116" i="22"/>
  <c r="N111" i="22"/>
  <c r="N110" i="22"/>
  <c r="N109" i="22"/>
  <c r="N108" i="22"/>
  <c r="N101" i="22"/>
  <c r="N100" i="22"/>
  <c r="N99" i="22"/>
  <c r="N94" i="22"/>
  <c r="N93" i="22"/>
  <c r="N86" i="22"/>
  <c r="N85" i="22"/>
  <c r="N84" i="22"/>
  <c r="N80" i="22"/>
  <c r="N79" i="22"/>
  <c r="N72" i="22"/>
  <c r="N71" i="22"/>
  <c r="N70" i="22"/>
  <c r="N69" i="22"/>
  <c r="N68" i="22"/>
  <c r="N67" i="22"/>
  <c r="N63" i="22"/>
  <c r="N62" i="22"/>
  <c r="N61" i="22"/>
  <c r="N57" i="22"/>
  <c r="N56" i="22"/>
  <c r="N55" i="22"/>
  <c r="N54" i="22"/>
  <c r="N46" i="22"/>
  <c r="N45" i="22"/>
  <c r="N44" i="22"/>
  <c r="N43" i="22"/>
  <c r="N42" i="22"/>
  <c r="N38" i="22"/>
  <c r="N34" i="22"/>
  <c r="N27" i="22"/>
  <c r="N26" i="22"/>
  <c r="N25" i="22"/>
  <c r="N24" i="22"/>
  <c r="N23" i="22"/>
  <c r="N22" i="22"/>
  <c r="N21" i="22"/>
  <c r="N20" i="22"/>
  <c r="N19" i="22"/>
  <c r="N15" i="22"/>
  <c r="N14" i="22"/>
  <c r="N13" i="22"/>
  <c r="N12" i="22"/>
  <c r="N11" i="22"/>
  <c r="N10" i="22"/>
  <c r="N6" i="22"/>
  <c r="N5" i="22"/>
  <c r="L443" i="22"/>
  <c r="N443" i="22" s="1"/>
  <c r="L330" i="22"/>
  <c r="N330" i="22" s="1"/>
  <c r="L331" i="22"/>
  <c r="O331" i="22" s="1"/>
  <c r="L808" i="22"/>
  <c r="N808" i="22" s="1"/>
  <c r="L273" i="22"/>
  <c r="L270" i="22"/>
  <c r="N270" i="22" s="1"/>
  <c r="M878" i="22"/>
  <c r="K878" i="22"/>
  <c r="M857" i="22"/>
  <c r="L857" i="22"/>
  <c r="K857" i="22"/>
  <c r="M852" i="22"/>
  <c r="K852" i="22"/>
  <c r="M797" i="22"/>
  <c r="L797" i="22"/>
  <c r="K797" i="22"/>
  <c r="M789" i="22"/>
  <c r="L789" i="22"/>
  <c r="K789" i="22"/>
  <c r="M782" i="22"/>
  <c r="L782" i="22"/>
  <c r="K782" i="22"/>
  <c r="M775" i="22"/>
  <c r="M777" i="22" s="1"/>
  <c r="L775" i="22"/>
  <c r="L777" i="22" s="1"/>
  <c r="K775" i="22"/>
  <c r="K777" i="22" s="1"/>
  <c r="M762" i="22"/>
  <c r="K762" i="22"/>
  <c r="M757" i="22"/>
  <c r="L757" i="22"/>
  <c r="K757" i="22"/>
  <c r="M744" i="22"/>
  <c r="L744" i="22"/>
  <c r="K744" i="22"/>
  <c r="M733" i="22"/>
  <c r="K733" i="22"/>
  <c r="M726" i="22"/>
  <c r="L726" i="22"/>
  <c r="K726" i="22"/>
  <c r="M722" i="22"/>
  <c r="L722" i="22"/>
  <c r="K722" i="22"/>
  <c r="M714" i="22"/>
  <c r="L714" i="22"/>
  <c r="K714" i="22"/>
  <c r="M703" i="22"/>
  <c r="L703" i="22"/>
  <c r="K703" i="22"/>
  <c r="M692" i="22"/>
  <c r="L692" i="22"/>
  <c r="K692" i="22"/>
  <c r="M684" i="22"/>
  <c r="L684" i="22"/>
  <c r="K684" i="22"/>
  <c r="M677" i="22"/>
  <c r="L677" i="22"/>
  <c r="K677" i="22"/>
  <c r="M672" i="22"/>
  <c r="L672" i="22"/>
  <c r="K672" i="22"/>
  <c r="M663" i="22"/>
  <c r="L663" i="22"/>
  <c r="K663" i="22"/>
  <c r="M654" i="22"/>
  <c r="L654" i="22"/>
  <c r="K654" i="22"/>
  <c r="M648" i="22"/>
  <c r="L648" i="22"/>
  <c r="K648" i="22"/>
  <c r="M636" i="22"/>
  <c r="K636" i="22"/>
  <c r="M623" i="22"/>
  <c r="L623" i="22"/>
  <c r="K623" i="22"/>
  <c r="M613" i="22"/>
  <c r="L613" i="22"/>
  <c r="K613" i="22"/>
  <c r="M605" i="22"/>
  <c r="L605" i="22"/>
  <c r="K605" i="22"/>
  <c r="M601" i="22"/>
  <c r="L601" i="22"/>
  <c r="K601" i="22"/>
  <c r="M592" i="22"/>
  <c r="L592" i="22"/>
  <c r="K592" i="22"/>
  <c r="M586" i="22"/>
  <c r="L586" i="22"/>
  <c r="K586" i="22"/>
  <c r="M578" i="22"/>
  <c r="L578" i="22"/>
  <c r="K578" i="22"/>
  <c r="M569" i="22"/>
  <c r="L569" i="22"/>
  <c r="K569" i="22"/>
  <c r="M560" i="22"/>
  <c r="L560" i="22"/>
  <c r="K560" i="22"/>
  <c r="M553" i="22"/>
  <c r="L553" i="22"/>
  <c r="K553" i="22"/>
  <c r="M546" i="22"/>
  <c r="L546" i="22"/>
  <c r="K546" i="22"/>
  <c r="M540" i="22"/>
  <c r="L540" i="22"/>
  <c r="K540" i="22"/>
  <c r="M533" i="22"/>
  <c r="L533" i="22"/>
  <c r="K533" i="22"/>
  <c r="M527" i="22"/>
  <c r="L527" i="22"/>
  <c r="K527" i="22"/>
  <c r="M519" i="22"/>
  <c r="L519" i="22"/>
  <c r="K519" i="22"/>
  <c r="M511" i="22"/>
  <c r="L511" i="22"/>
  <c r="K511" i="22"/>
  <c r="M506" i="22"/>
  <c r="L506" i="22"/>
  <c r="K506" i="22"/>
  <c r="M498" i="22"/>
  <c r="L498" i="22"/>
  <c r="K498" i="22"/>
  <c r="M490" i="22"/>
  <c r="L490" i="22"/>
  <c r="K490" i="22"/>
  <c r="M482" i="22"/>
  <c r="L482" i="22"/>
  <c r="K482" i="22"/>
  <c r="M475" i="22"/>
  <c r="L475" i="22"/>
  <c r="K475" i="22"/>
  <c r="M469" i="22"/>
  <c r="L469" i="22"/>
  <c r="K469" i="22"/>
  <c r="M460" i="22"/>
  <c r="L460" i="22"/>
  <c r="K460" i="22"/>
  <c r="M451" i="22"/>
  <c r="L451" i="22"/>
  <c r="K451" i="22"/>
  <c r="M444" i="22"/>
  <c r="K444" i="22"/>
  <c r="M433" i="22"/>
  <c r="L433" i="22"/>
  <c r="K433" i="22"/>
  <c r="M425" i="22"/>
  <c r="L425" i="22"/>
  <c r="K425" i="22"/>
  <c r="M421" i="22"/>
  <c r="L421" i="22"/>
  <c r="K421" i="22"/>
  <c r="M411" i="22"/>
  <c r="K411" i="22"/>
  <c r="M402" i="22"/>
  <c r="K402" i="22"/>
  <c r="M392" i="22"/>
  <c r="L392" i="22"/>
  <c r="K392" i="22"/>
  <c r="M379" i="22"/>
  <c r="L379" i="22"/>
  <c r="K379" i="22"/>
  <c r="M373" i="22"/>
  <c r="L373" i="22"/>
  <c r="K373" i="22"/>
  <c r="M362" i="22"/>
  <c r="L362" i="22"/>
  <c r="K362" i="22"/>
  <c r="M355" i="22"/>
  <c r="L355" i="22"/>
  <c r="K355" i="22"/>
  <c r="M348" i="22"/>
  <c r="L348" i="22"/>
  <c r="K348" i="22"/>
  <c r="M341" i="22"/>
  <c r="L341" i="22"/>
  <c r="K341" i="22"/>
  <c r="M333" i="22"/>
  <c r="K333" i="22"/>
  <c r="M326" i="22"/>
  <c r="L326" i="22"/>
  <c r="K326" i="22"/>
  <c r="M316" i="22"/>
  <c r="M318" i="22" s="1"/>
  <c r="L316" i="22"/>
  <c r="L318" i="22" s="1"/>
  <c r="K316" i="22"/>
  <c r="K318" i="22" s="1"/>
  <c r="M307" i="22"/>
  <c r="L307" i="22"/>
  <c r="K307" i="22"/>
  <c r="M301" i="22"/>
  <c r="L301" i="22"/>
  <c r="K301" i="22"/>
  <c r="M294" i="22"/>
  <c r="L294" i="22"/>
  <c r="K294" i="22"/>
  <c r="M282" i="22"/>
  <c r="L282" i="22"/>
  <c r="K282" i="22"/>
  <c r="M274" i="22"/>
  <c r="K274" i="22"/>
  <c r="M267" i="22"/>
  <c r="L267" i="22"/>
  <c r="K267" i="22"/>
  <c r="M258" i="22"/>
  <c r="L258" i="22"/>
  <c r="K258" i="22"/>
  <c r="M251" i="22"/>
  <c r="L251" i="22"/>
  <c r="K251" i="22"/>
  <c r="M246" i="22"/>
  <c r="L246" i="22"/>
  <c r="K246" i="22"/>
  <c r="M236" i="22"/>
  <c r="L236" i="22"/>
  <c r="K236" i="22"/>
  <c r="M228" i="22"/>
  <c r="L228" i="22"/>
  <c r="K228" i="22"/>
  <c r="M224" i="22"/>
  <c r="L224" i="22"/>
  <c r="K224" i="22"/>
  <c r="M214" i="22"/>
  <c r="K214" i="22"/>
  <c r="M204" i="22"/>
  <c r="L204" i="22"/>
  <c r="K204" i="22"/>
  <c r="M192" i="22"/>
  <c r="L192" i="22"/>
  <c r="K192" i="22"/>
  <c r="M170" i="22"/>
  <c r="L170" i="22"/>
  <c r="K170" i="22"/>
  <c r="M164" i="22"/>
  <c r="K164" i="22"/>
  <c r="M150" i="22"/>
  <c r="L150" i="22"/>
  <c r="K150" i="22"/>
  <c r="M140" i="22"/>
  <c r="L140" i="22"/>
  <c r="K140" i="22"/>
  <c r="M133" i="22"/>
  <c r="L133" i="22"/>
  <c r="K133" i="22"/>
  <c r="M129" i="22"/>
  <c r="L129" i="22"/>
  <c r="K129" i="22"/>
  <c r="M122" i="22"/>
  <c r="L122" i="22"/>
  <c r="K122" i="22"/>
  <c r="M112" i="22"/>
  <c r="L112" i="22"/>
  <c r="K112" i="22"/>
  <c r="M102" i="22"/>
  <c r="L102" i="22"/>
  <c r="K102" i="22"/>
  <c r="M95" i="22"/>
  <c r="L95" i="22"/>
  <c r="K95" i="22"/>
  <c r="M87" i="22"/>
  <c r="L87" i="22"/>
  <c r="K87" i="22"/>
  <c r="M81" i="22"/>
  <c r="L81" i="22"/>
  <c r="K81" i="22"/>
  <c r="M73" i="22"/>
  <c r="L73" i="22"/>
  <c r="K73" i="22"/>
  <c r="M64" i="22"/>
  <c r="L64" i="22"/>
  <c r="K64" i="22"/>
  <c r="M58" i="22"/>
  <c r="K58" i="22"/>
  <c r="M47" i="22"/>
  <c r="L47" i="22"/>
  <c r="K47" i="22"/>
  <c r="M39" i="22"/>
  <c r="L39" i="22"/>
  <c r="K39" i="22"/>
  <c r="M35" i="22"/>
  <c r="L35" i="22"/>
  <c r="K35" i="22"/>
  <c r="M28" i="22"/>
  <c r="L28" i="22"/>
  <c r="K28" i="22"/>
  <c r="M16" i="22"/>
  <c r="L16" i="22"/>
  <c r="K16" i="22"/>
  <c r="M7" i="22"/>
  <c r="L7" i="22"/>
  <c r="K7" i="22"/>
  <c r="L53" i="22"/>
  <c r="L58" i="22" s="1"/>
  <c r="J56" i="22"/>
  <c r="O56" i="22" s="1"/>
  <c r="L444" i="22" l="1"/>
  <c r="L462" i="22" s="1"/>
  <c r="L852" i="22"/>
  <c r="L274" i="22"/>
  <c r="L284" i="22" s="1"/>
  <c r="N273" i="22"/>
  <c r="N331" i="22"/>
  <c r="O270" i="22"/>
  <c r="O808" i="22"/>
  <c r="O53" i="22"/>
  <c r="N53" i="22"/>
  <c r="O330" i="22"/>
  <c r="O443" i="22"/>
  <c r="O273" i="22"/>
  <c r="K413" i="22"/>
  <c r="K500" i="22"/>
  <c r="K555" i="22"/>
  <c r="L594" i="22"/>
  <c r="K615" i="22"/>
  <c r="M639" i="22"/>
  <c r="L571" i="22"/>
  <c r="K594" i="22"/>
  <c r="M716" i="22"/>
  <c r="M735" i="22"/>
  <c r="L500" i="22"/>
  <c r="K89" i="22"/>
  <c r="M124" i="22"/>
  <c r="M172" i="22"/>
  <c r="M309" i="22"/>
  <c r="K394" i="22"/>
  <c r="K30" i="22"/>
  <c r="L104" i="22"/>
  <c r="L89" i="22"/>
  <c r="K880" i="22"/>
  <c r="L665" i="22"/>
  <c r="M764" i="22"/>
  <c r="L75" i="22"/>
  <c r="M238" i="22"/>
  <c r="L260" i="22"/>
  <c r="K462" i="22"/>
  <c r="M142" i="22"/>
  <c r="L30" i="22"/>
  <c r="K75" i="22"/>
  <c r="M284" i="22"/>
  <c r="L309" i="22"/>
  <c r="K364" i="22"/>
  <c r="K571" i="22"/>
  <c r="M594" i="22"/>
  <c r="M686" i="22"/>
  <c r="L716" i="22"/>
  <c r="K799" i="22"/>
  <c r="M216" i="22"/>
  <c r="L238" i="22"/>
  <c r="K435" i="22"/>
  <c r="M615" i="22"/>
  <c r="M30" i="22"/>
  <c r="K172" i="22"/>
  <c r="M260" i="22"/>
  <c r="K343" i="22"/>
  <c r="K484" i="22"/>
  <c r="K521" i="22"/>
  <c r="L535" i="22"/>
  <c r="L555" i="22"/>
  <c r="M571" i="22"/>
  <c r="M665" i="22"/>
  <c r="L686" i="22"/>
  <c r="K49" i="22"/>
  <c r="M75" i="22"/>
  <c r="L49" i="22"/>
  <c r="M89" i="22"/>
  <c r="M49" i="22"/>
  <c r="M104" i="22"/>
  <c r="K104" i="22"/>
  <c r="L124" i="22"/>
  <c r="L142" i="22"/>
  <c r="M343" i="22"/>
  <c r="M364" i="22"/>
  <c r="M394" i="22"/>
  <c r="M435" i="22"/>
  <c r="M462" i="22"/>
  <c r="M484" i="22"/>
  <c r="M521" i="22"/>
  <c r="M535" i="22"/>
  <c r="M555" i="22"/>
  <c r="L615" i="22"/>
  <c r="K639" i="22"/>
  <c r="K665" i="22"/>
  <c r="K686" i="22"/>
  <c r="K716" i="22"/>
  <c r="K735" i="22"/>
  <c r="K764" i="22"/>
  <c r="M799" i="22"/>
  <c r="M880" i="22"/>
  <c r="K535" i="22"/>
  <c r="K124" i="22"/>
  <c r="K142" i="22"/>
  <c r="K216" i="22"/>
  <c r="K238" i="22"/>
  <c r="K260" i="22"/>
  <c r="K284" i="22"/>
  <c r="K309" i="22"/>
  <c r="L364" i="22"/>
  <c r="L394" i="22"/>
  <c r="M413" i="22"/>
  <c r="L435" i="22"/>
  <c r="L484" i="22"/>
  <c r="M500" i="22"/>
  <c r="L521" i="22"/>
  <c r="L799" i="22"/>
  <c r="M174" i="22" l="1"/>
  <c r="M641" i="22"/>
  <c r="M415" i="22"/>
  <c r="K415" i="22"/>
  <c r="K641" i="22"/>
  <c r="K766" i="22"/>
  <c r="M766" i="22"/>
  <c r="K174" i="22"/>
  <c r="M882" i="22" l="1"/>
  <c r="K882" i="22"/>
  <c r="E5" i="48" l="1"/>
  <c r="E6" i="48"/>
  <c r="E7" i="48"/>
  <c r="E8" i="48"/>
  <c r="E9" i="48"/>
  <c r="E10" i="48"/>
  <c r="E11" i="48"/>
  <c r="E12" i="48"/>
  <c r="E13" i="48"/>
  <c r="E14" i="48"/>
  <c r="E15" i="48"/>
  <c r="I5" i="49" l="1"/>
  <c r="I6" i="49"/>
  <c r="I7" i="49"/>
  <c r="I8" i="49"/>
  <c r="I9" i="49"/>
  <c r="I10" i="49"/>
  <c r="I11" i="49"/>
  <c r="I12" i="49"/>
  <c r="I13" i="49"/>
  <c r="I14" i="49"/>
  <c r="I15" i="49"/>
  <c r="I16" i="49"/>
  <c r="D5" i="49"/>
  <c r="E5" i="49"/>
  <c r="F5" i="49"/>
  <c r="G5" i="49"/>
  <c r="D6" i="49"/>
  <c r="E6" i="49"/>
  <c r="F6" i="49"/>
  <c r="G6" i="49"/>
  <c r="D7" i="49"/>
  <c r="E7" i="49"/>
  <c r="F7" i="49"/>
  <c r="G7" i="49"/>
  <c r="D8" i="49"/>
  <c r="E8" i="49"/>
  <c r="F8" i="49"/>
  <c r="G8" i="49"/>
  <c r="D9" i="49"/>
  <c r="E9" i="49"/>
  <c r="F9" i="49"/>
  <c r="G9" i="49"/>
  <c r="D10" i="49"/>
  <c r="E10" i="49"/>
  <c r="F10" i="49"/>
  <c r="G10" i="49"/>
  <c r="D11" i="49"/>
  <c r="E11" i="49"/>
  <c r="F11" i="49"/>
  <c r="G11" i="49"/>
  <c r="D12" i="49"/>
  <c r="E12" i="49"/>
  <c r="F12" i="49"/>
  <c r="G12" i="49"/>
  <c r="D13" i="49"/>
  <c r="E13" i="49"/>
  <c r="F13" i="49"/>
  <c r="G13" i="49"/>
  <c r="D14" i="49"/>
  <c r="E14" i="49"/>
  <c r="F14" i="49"/>
  <c r="G14" i="49"/>
  <c r="D15" i="49"/>
  <c r="E15" i="49"/>
  <c r="F15" i="49"/>
  <c r="G15" i="49"/>
  <c r="D16" i="49"/>
  <c r="E16" i="49"/>
  <c r="F16" i="49"/>
  <c r="G16" i="49"/>
  <c r="A5" i="49"/>
  <c r="B5" i="49"/>
  <c r="A6" i="49"/>
  <c r="B6" i="49"/>
  <c r="A7" i="49"/>
  <c r="B7" i="49"/>
  <c r="A8" i="49"/>
  <c r="B8" i="49"/>
  <c r="A9" i="49"/>
  <c r="B9" i="49"/>
  <c r="A10" i="49"/>
  <c r="B10" i="49"/>
  <c r="A11" i="49"/>
  <c r="B11" i="49"/>
  <c r="A12" i="49"/>
  <c r="B12" i="49"/>
  <c r="A13" i="49"/>
  <c r="B13" i="49"/>
  <c r="A14" i="49"/>
  <c r="B14" i="49"/>
  <c r="A15" i="49"/>
  <c r="B15" i="49"/>
  <c r="A16" i="49"/>
  <c r="B16" i="49"/>
  <c r="K5" i="48"/>
  <c r="K6" i="48"/>
  <c r="K7" i="48"/>
  <c r="K8" i="48"/>
  <c r="K9" i="48"/>
  <c r="K10" i="48"/>
  <c r="K11" i="48"/>
  <c r="K12" i="48"/>
  <c r="K13" i="48"/>
  <c r="K14" i="48"/>
  <c r="K15" i="48"/>
  <c r="G5" i="48"/>
  <c r="G6" i="48"/>
  <c r="G7" i="48"/>
  <c r="J7" i="48" s="1"/>
  <c r="G8" i="48"/>
  <c r="G9" i="48"/>
  <c r="G10" i="48"/>
  <c r="G11" i="48"/>
  <c r="G12" i="48"/>
  <c r="G13" i="48"/>
  <c r="G14" i="48"/>
  <c r="G15" i="48"/>
  <c r="F5" i="48"/>
  <c r="F6" i="48"/>
  <c r="F7" i="48"/>
  <c r="F8" i="48"/>
  <c r="F9" i="48"/>
  <c r="F10" i="48"/>
  <c r="F11" i="48"/>
  <c r="F12" i="48"/>
  <c r="F13" i="48"/>
  <c r="F14" i="48"/>
  <c r="F15" i="48"/>
  <c r="D5" i="48"/>
  <c r="D6" i="48"/>
  <c r="D7" i="48"/>
  <c r="D8" i="48"/>
  <c r="D9" i="48"/>
  <c r="D10" i="48"/>
  <c r="D11" i="48"/>
  <c r="D12" i="48"/>
  <c r="D13" i="48"/>
  <c r="D14" i="48"/>
  <c r="D15" i="48"/>
  <c r="A5" i="48"/>
  <c r="B5" i="48"/>
  <c r="A6" i="48"/>
  <c r="B6" i="48"/>
  <c r="A7" i="48"/>
  <c r="B7" i="48"/>
  <c r="A8" i="48"/>
  <c r="B8" i="48"/>
  <c r="A9" i="48"/>
  <c r="B9" i="48"/>
  <c r="A10" i="48"/>
  <c r="B10" i="48"/>
  <c r="A11" i="48"/>
  <c r="B11" i="48"/>
  <c r="A12" i="48"/>
  <c r="B12" i="48"/>
  <c r="A13" i="48"/>
  <c r="B13" i="48"/>
  <c r="A14" i="48"/>
  <c r="B14" i="48"/>
  <c r="A15" i="48"/>
  <c r="B15" i="48"/>
  <c r="J5" i="50"/>
  <c r="J6" i="50"/>
  <c r="J7" i="50"/>
  <c r="J8" i="50"/>
  <c r="J9" i="50"/>
  <c r="J10" i="50"/>
  <c r="J11" i="50"/>
  <c r="G5" i="50"/>
  <c r="G6" i="50"/>
  <c r="G7" i="50"/>
  <c r="G8" i="50"/>
  <c r="G9" i="50"/>
  <c r="G10" i="50"/>
  <c r="G11" i="50"/>
  <c r="F5" i="50"/>
  <c r="F6" i="50"/>
  <c r="F7" i="50"/>
  <c r="F8" i="50"/>
  <c r="F9" i="50"/>
  <c r="F10" i="50"/>
  <c r="F11" i="50"/>
  <c r="D5" i="50"/>
  <c r="E5" i="50"/>
  <c r="D6" i="50"/>
  <c r="E6" i="50"/>
  <c r="H6" i="50" s="1"/>
  <c r="D7" i="50"/>
  <c r="E7" i="50"/>
  <c r="H7" i="50" s="1"/>
  <c r="D8" i="50"/>
  <c r="E8" i="50"/>
  <c r="H8" i="50" s="1"/>
  <c r="D9" i="50"/>
  <c r="E9" i="50"/>
  <c r="H9" i="50" s="1"/>
  <c r="D10" i="50"/>
  <c r="E10" i="50"/>
  <c r="H10" i="50" s="1"/>
  <c r="D11" i="50"/>
  <c r="E11" i="50"/>
  <c r="H11" i="50" s="1"/>
  <c r="A5" i="50"/>
  <c r="B5" i="50"/>
  <c r="A6" i="50"/>
  <c r="B6" i="50"/>
  <c r="A7" i="50"/>
  <c r="B7" i="50"/>
  <c r="A8" i="50"/>
  <c r="B8" i="50"/>
  <c r="A9" i="50"/>
  <c r="B9" i="50"/>
  <c r="A10" i="50"/>
  <c r="B10" i="50"/>
  <c r="A11" i="50"/>
  <c r="B11" i="50"/>
  <c r="K12" i="50"/>
  <c r="G17" i="49"/>
  <c r="D17" i="49"/>
  <c r="J6" i="48" l="1"/>
  <c r="J9" i="48"/>
  <c r="J5" i="48"/>
  <c r="I16" i="48"/>
  <c r="I4" i="51" s="1"/>
  <c r="J10" i="48"/>
  <c r="F17" i="49"/>
  <c r="E17" i="49"/>
  <c r="I17" i="49"/>
  <c r="J12" i="48"/>
  <c r="J8" i="48"/>
  <c r="J14" i="48"/>
  <c r="F12" i="50"/>
  <c r="D12" i="50"/>
  <c r="E16" i="48"/>
  <c r="K16" i="48"/>
  <c r="J13" i="48"/>
  <c r="D16" i="48"/>
  <c r="F16" i="48"/>
  <c r="B16" i="48"/>
  <c r="C15" i="48" s="1"/>
  <c r="J11" i="48"/>
  <c r="E12" i="50"/>
  <c r="B12" i="50"/>
  <c r="C11" i="50" s="1"/>
  <c r="G12" i="50"/>
  <c r="J12" i="50"/>
  <c r="H13" i="49"/>
  <c r="H9" i="49"/>
  <c r="H5" i="49"/>
  <c r="H10" i="49"/>
  <c r="H14" i="49"/>
  <c r="H8" i="49"/>
  <c r="H12" i="49"/>
  <c r="H16" i="49"/>
  <c r="H7" i="49"/>
  <c r="H11" i="49"/>
  <c r="H15" i="49"/>
  <c r="B17" i="49"/>
  <c r="C5" i="49" s="1"/>
  <c r="H5" i="50"/>
  <c r="H6" i="49"/>
  <c r="G16" i="48"/>
  <c r="H13" i="48" s="1"/>
  <c r="H8" i="48" l="1"/>
  <c r="H12" i="50"/>
  <c r="H12" i="48"/>
  <c r="H6" i="48"/>
  <c r="H10" i="48"/>
  <c r="H14" i="48"/>
  <c r="H7" i="48"/>
  <c r="H11" i="48"/>
  <c r="H15" i="48"/>
  <c r="H9" i="48"/>
  <c r="C10" i="48"/>
  <c r="C11" i="48"/>
  <c r="C12" i="48"/>
  <c r="C9" i="48"/>
  <c r="C13" i="48"/>
  <c r="C6" i="48"/>
  <c r="C14" i="48"/>
  <c r="C8" i="48"/>
  <c r="C7" i="48"/>
  <c r="J16" i="48"/>
  <c r="C5" i="48"/>
  <c r="I5" i="50"/>
  <c r="I8" i="50"/>
  <c r="I9" i="50"/>
  <c r="I6" i="50"/>
  <c r="I10" i="50"/>
  <c r="I7" i="50"/>
  <c r="I11" i="50"/>
  <c r="C7" i="50"/>
  <c r="C6" i="50"/>
  <c r="C10" i="50"/>
  <c r="C8" i="50"/>
  <c r="C9" i="50"/>
  <c r="C5" i="50"/>
  <c r="C14" i="49"/>
  <c r="C10" i="49"/>
  <c r="C6" i="49"/>
  <c r="C17" i="49"/>
  <c r="C15" i="49"/>
  <c r="C7" i="49"/>
  <c r="C12" i="49"/>
  <c r="H17" i="49"/>
  <c r="C13" i="49"/>
  <c r="C11" i="49"/>
  <c r="C16" i="49"/>
  <c r="C8" i="49"/>
  <c r="C9" i="49"/>
  <c r="H5" i="48"/>
  <c r="C12" i="50" l="1"/>
  <c r="C16" i="48"/>
  <c r="I12" i="50"/>
  <c r="H16" i="48"/>
  <c r="L329" i="22" l="1"/>
  <c r="L155" i="22"/>
  <c r="L863" i="22"/>
  <c r="L860" i="22"/>
  <c r="L760" i="22"/>
  <c r="L630" i="22"/>
  <c r="L405" i="22"/>
  <c r="L401" i="22"/>
  <c r="L208" i="22"/>
  <c r="L154" i="22"/>
  <c r="J722" i="22"/>
  <c r="J648" i="22"/>
  <c r="J267" i="22"/>
  <c r="J878" i="22"/>
  <c r="J857" i="22"/>
  <c r="J852" i="22"/>
  <c r="J797" i="22"/>
  <c r="J789" i="22"/>
  <c r="J782" i="22"/>
  <c r="J775" i="22"/>
  <c r="J777" i="22" s="1"/>
  <c r="J762" i="22"/>
  <c r="J757" i="22"/>
  <c r="J744" i="22"/>
  <c r="J733" i="22"/>
  <c r="J726" i="22"/>
  <c r="J714" i="22"/>
  <c r="J703" i="22"/>
  <c r="J692" i="22"/>
  <c r="J684" i="22"/>
  <c r="J677" i="22"/>
  <c r="J672" i="22"/>
  <c r="J663" i="22"/>
  <c r="J654" i="22"/>
  <c r="J636" i="22"/>
  <c r="J623" i="22"/>
  <c r="J613" i="22"/>
  <c r="J605" i="22"/>
  <c r="J601" i="22"/>
  <c r="J592" i="22"/>
  <c r="J586" i="22"/>
  <c r="J578" i="22"/>
  <c r="J569" i="22"/>
  <c r="J560" i="22"/>
  <c r="J553" i="22"/>
  <c r="J546" i="22"/>
  <c r="J540" i="22"/>
  <c r="J533" i="22"/>
  <c r="J527" i="22"/>
  <c r="J519" i="22"/>
  <c r="J511" i="22"/>
  <c r="J506" i="22"/>
  <c r="J498" i="22"/>
  <c r="J490" i="22"/>
  <c r="J482" i="22"/>
  <c r="J475" i="22"/>
  <c r="J469" i="22"/>
  <c r="J460" i="22"/>
  <c r="J451" i="22"/>
  <c r="J444" i="22"/>
  <c r="J433" i="22"/>
  <c r="J425" i="22"/>
  <c r="J421" i="22"/>
  <c r="J411" i="22"/>
  <c r="J402" i="22"/>
  <c r="J392" i="22"/>
  <c r="J379" i="22"/>
  <c r="J373" i="22"/>
  <c r="J362" i="22"/>
  <c r="J355" i="22"/>
  <c r="J348" i="22"/>
  <c r="J341" i="22"/>
  <c r="J333" i="22"/>
  <c r="J326" i="22"/>
  <c r="J316" i="22"/>
  <c r="J318" i="22" s="1"/>
  <c r="J307" i="22"/>
  <c r="J301" i="22"/>
  <c r="J294" i="22"/>
  <c r="J282" i="22"/>
  <c r="J274" i="22"/>
  <c r="J258" i="22"/>
  <c r="J251" i="22"/>
  <c r="J246" i="22"/>
  <c r="J236" i="22"/>
  <c r="J228" i="22"/>
  <c r="J224" i="22"/>
  <c r="J214" i="22"/>
  <c r="J204" i="22"/>
  <c r="J192" i="22"/>
  <c r="J170" i="22"/>
  <c r="J164" i="22"/>
  <c r="J150" i="22"/>
  <c r="J140" i="22"/>
  <c r="J133" i="22"/>
  <c r="J129" i="22"/>
  <c r="J122" i="22"/>
  <c r="J112" i="22"/>
  <c r="J102" i="22"/>
  <c r="J95" i="22"/>
  <c r="J87" i="22"/>
  <c r="J81" i="22"/>
  <c r="J73" i="22"/>
  <c r="J64" i="22"/>
  <c r="J58" i="22"/>
  <c r="J47" i="22"/>
  <c r="J39" i="22"/>
  <c r="J35" i="22"/>
  <c r="J28" i="22"/>
  <c r="J16" i="22"/>
  <c r="J7" i="22"/>
  <c r="O782" i="22"/>
  <c r="O726" i="22"/>
  <c r="O605" i="22"/>
  <c r="O560" i="22"/>
  <c r="O540" i="22"/>
  <c r="O425" i="22"/>
  <c r="O348" i="22"/>
  <c r="O228" i="22"/>
  <c r="O133" i="22"/>
  <c r="O129" i="22"/>
  <c r="O39" i="22"/>
  <c r="O35" i="22"/>
  <c r="O4" i="22"/>
  <c r="N782" i="22"/>
  <c r="N726" i="22"/>
  <c r="N605" i="22"/>
  <c r="N560" i="22"/>
  <c r="N540" i="22"/>
  <c r="N527" i="22"/>
  <c r="N490" i="22"/>
  <c r="N425" i="22"/>
  <c r="N348" i="22"/>
  <c r="N228" i="22"/>
  <c r="N133" i="22"/>
  <c r="N129" i="22"/>
  <c r="N39" i="22"/>
  <c r="N35" i="22"/>
  <c r="N4" i="22"/>
  <c r="L214" i="22" l="1"/>
  <c r="L216" i="22" s="1"/>
  <c r="O208" i="22"/>
  <c r="N208" i="22"/>
  <c r="L762" i="22"/>
  <c r="L764" i="22" s="1"/>
  <c r="O760" i="22"/>
  <c r="O762" i="22" s="1"/>
  <c r="N760" i="22"/>
  <c r="N762" i="22" s="1"/>
  <c r="L333" i="22"/>
  <c r="L343" i="22" s="1"/>
  <c r="N329" i="22"/>
  <c r="O329" i="22"/>
  <c r="L402" i="22"/>
  <c r="O401" i="22"/>
  <c r="N401" i="22"/>
  <c r="N860" i="22"/>
  <c r="O860" i="22"/>
  <c r="N154" i="22"/>
  <c r="O154" i="22"/>
  <c r="L411" i="22"/>
  <c r="L413" i="22" s="1"/>
  <c r="L415" i="22" s="1"/>
  <c r="N405" i="22"/>
  <c r="O405" i="22"/>
  <c r="N863" i="22"/>
  <c r="O863" i="22"/>
  <c r="L636" i="22"/>
  <c r="L639" i="22" s="1"/>
  <c r="L641" i="22" s="1"/>
  <c r="O630" i="22"/>
  <c r="N630" i="22"/>
  <c r="O155" i="22"/>
  <c r="N155" i="22"/>
  <c r="O511" i="22"/>
  <c r="O677" i="22"/>
  <c r="O857" i="22"/>
  <c r="L878" i="22"/>
  <c r="L880" i="22" s="1"/>
  <c r="L164" i="22"/>
  <c r="L172" i="22" s="1"/>
  <c r="L174" i="22" s="1"/>
  <c r="N87" i="22"/>
  <c r="N251" i="22"/>
  <c r="N421" i="22"/>
  <c r="N506" i="22"/>
  <c r="N601" i="22"/>
  <c r="N692" i="22"/>
  <c r="N722" i="22"/>
  <c r="O87" i="22"/>
  <c r="O112" i="22"/>
  <c r="O170" i="22"/>
  <c r="O267" i="22"/>
  <c r="O316" i="22"/>
  <c r="O318" i="22" s="1"/>
  <c r="O490" i="22"/>
  <c r="O527" i="22"/>
  <c r="O578" i="22"/>
  <c r="O592" i="22"/>
  <c r="N16" i="22"/>
  <c r="N112" i="22"/>
  <c r="N140" i="22"/>
  <c r="N142" i="22" s="1"/>
  <c r="N613" i="22"/>
  <c r="N684" i="22"/>
  <c r="N797" i="22"/>
  <c r="O16" i="22"/>
  <c r="O204" i="22"/>
  <c r="O224" i="22"/>
  <c r="N192" i="22"/>
  <c r="N444" i="22"/>
  <c r="N714" i="22"/>
  <c r="N789" i="22"/>
  <c r="N878" i="22"/>
  <c r="O73" i="22"/>
  <c r="O258" i="22"/>
  <c r="O362" i="22"/>
  <c r="O373" i="22"/>
  <c r="O392" i="22"/>
  <c r="O451" i="22"/>
  <c r="O460" i="22"/>
  <c r="O482" i="22"/>
  <c r="O623" i="22"/>
  <c r="O636" i="22"/>
  <c r="O663" i="22"/>
  <c r="O852" i="22"/>
  <c r="N122" i="22"/>
  <c r="N150" i="22"/>
  <c r="N246" i="22"/>
  <c r="N519" i="22"/>
  <c r="N586" i="22"/>
  <c r="N615" i="22"/>
  <c r="N81" i="22"/>
  <c r="N7" i="22"/>
  <c r="N47" i="22"/>
  <c r="N49" i="22" s="1"/>
  <c r="N73" i="22"/>
  <c r="N102" i="22"/>
  <c r="N170" i="22"/>
  <c r="N274" i="22"/>
  <c r="N282" i="22"/>
  <c r="N326" i="22"/>
  <c r="N333" i="22"/>
  <c r="N341" i="22"/>
  <c r="N451" i="22"/>
  <c r="O64" i="22"/>
  <c r="N28" i="22"/>
  <c r="N58" i="22"/>
  <c r="N64" i="22"/>
  <c r="N204" i="22"/>
  <c r="N224" i="22"/>
  <c r="N258" i="22"/>
  <c r="N267" i="22"/>
  <c r="N316" i="22"/>
  <c r="N318" i="22" s="1"/>
  <c r="N362" i="22"/>
  <c r="N373" i="22"/>
  <c r="N392" i="22"/>
  <c r="N475" i="22"/>
  <c r="N511" i="22"/>
  <c r="N553" i="22"/>
  <c r="N654" i="22"/>
  <c r="N677" i="22"/>
  <c r="N703" i="22"/>
  <c r="N716" i="22" s="1"/>
  <c r="N744" i="22"/>
  <c r="N857" i="22"/>
  <c r="O28" i="22"/>
  <c r="O58" i="22"/>
  <c r="O81" i="22"/>
  <c r="O89" i="22" s="1"/>
  <c r="O122" i="22"/>
  <c r="O124" i="22" s="1"/>
  <c r="O140" i="22"/>
  <c r="O142" i="22" s="1"/>
  <c r="O150" i="22"/>
  <c r="O164" i="22"/>
  <c r="O246" i="22"/>
  <c r="O251" i="22"/>
  <c r="O274" i="22"/>
  <c r="O282" i="22"/>
  <c r="O433" i="22"/>
  <c r="O469" i="22"/>
  <c r="O498" i="22"/>
  <c r="O500" i="22" s="1"/>
  <c r="O533" i="22"/>
  <c r="O546" i="22"/>
  <c r="O569" i="22"/>
  <c r="O571" i="22" s="1"/>
  <c r="O648" i="22"/>
  <c r="O672" i="22"/>
  <c r="O757" i="22"/>
  <c r="O775" i="22"/>
  <c r="O777" i="22" s="1"/>
  <c r="N95" i="22"/>
  <c r="N214" i="22"/>
  <c r="N236" i="22"/>
  <c r="N301" i="22"/>
  <c r="N307" i="22"/>
  <c r="N355" i="22"/>
  <c r="N379" i="22"/>
  <c r="N433" i="22"/>
  <c r="N469" i="22"/>
  <c r="N498" i="22"/>
  <c r="N500" i="22" s="1"/>
  <c r="N533" i="22"/>
  <c r="N535" i="22" s="1"/>
  <c r="N546" i="22"/>
  <c r="N569" i="22"/>
  <c r="N571" i="22" s="1"/>
  <c r="N648" i="22"/>
  <c r="N672" i="22"/>
  <c r="N757" i="22"/>
  <c r="N775" i="22"/>
  <c r="N777" i="22" s="1"/>
  <c r="O95" i="22"/>
  <c r="O192" i="22"/>
  <c r="O294" i="22"/>
  <c r="O326" i="22"/>
  <c r="O333" i="22"/>
  <c r="O341" i="22"/>
  <c r="O421" i="22"/>
  <c r="O444" i="22"/>
  <c r="O506" i="22"/>
  <c r="O519" i="22"/>
  <c r="O586" i="22"/>
  <c r="O601" i="22"/>
  <c r="O613" i="22"/>
  <c r="O684" i="22"/>
  <c r="O692" i="22"/>
  <c r="O714" i="22"/>
  <c r="O722" i="22"/>
  <c r="O789" i="22"/>
  <c r="O797" i="22"/>
  <c r="O878" i="22"/>
  <c r="N460" i="22"/>
  <c r="N482" i="22"/>
  <c r="N578" i="22"/>
  <c r="N592" i="22"/>
  <c r="N623" i="22"/>
  <c r="N636" i="22"/>
  <c r="N663" i="22"/>
  <c r="N852" i="22"/>
  <c r="N880" i="22" s="1"/>
  <c r="O47" i="22"/>
  <c r="O49" i="22" s="1"/>
  <c r="O102" i="22"/>
  <c r="O214" i="22"/>
  <c r="O236" i="22"/>
  <c r="O238" i="22" s="1"/>
  <c r="O301" i="22"/>
  <c r="O307" i="22"/>
  <c r="O355" i="22"/>
  <c r="O379" i="22"/>
  <c r="O411" i="22"/>
  <c r="O475" i="22"/>
  <c r="O553" i="22"/>
  <c r="O654" i="22"/>
  <c r="O665" i="22" s="1"/>
  <c r="O703" i="22"/>
  <c r="O744" i="22"/>
  <c r="N402" i="22"/>
  <c r="O402" i="22"/>
  <c r="N164" i="22"/>
  <c r="N294" i="22"/>
  <c r="N411" i="22"/>
  <c r="N413" i="22" s="1"/>
  <c r="J535" i="22"/>
  <c r="J500" i="22"/>
  <c r="J571" i="22"/>
  <c r="J639" i="22"/>
  <c r="J735" i="22"/>
  <c r="J89" i="22"/>
  <c r="J172" i="22"/>
  <c r="J216" i="22"/>
  <c r="J309" i="22"/>
  <c r="J343" i="22"/>
  <c r="J413" i="22"/>
  <c r="J75" i="22"/>
  <c r="J521" i="22"/>
  <c r="J435" i="22"/>
  <c r="J124" i="22"/>
  <c r="J238" i="22"/>
  <c r="J364" i="22"/>
  <c r="J462" i="22"/>
  <c r="J594" i="22"/>
  <c r="J665" i="22"/>
  <c r="J764" i="22"/>
  <c r="J799" i="22"/>
  <c r="J49" i="22"/>
  <c r="J104" i="22"/>
  <c r="J284" i="22"/>
  <c r="J716" i="22"/>
  <c r="J30" i="22"/>
  <c r="J142" i="22"/>
  <c r="J260" i="22"/>
  <c r="J394" i="22"/>
  <c r="J484" i="22"/>
  <c r="J555" i="22"/>
  <c r="J615" i="22"/>
  <c r="J686" i="22"/>
  <c r="J880" i="22"/>
  <c r="N686" i="22" l="1"/>
  <c r="O639" i="22"/>
  <c r="N435" i="22"/>
  <c r="N665" i="22"/>
  <c r="O594" i="22"/>
  <c r="N89" i="22"/>
  <c r="N521" i="22"/>
  <c r="O394" i="22"/>
  <c r="N799" i="22"/>
  <c r="O364" i="22"/>
  <c r="O535" i="22"/>
  <c r="N260" i="22"/>
  <c r="N124" i="22"/>
  <c r="N462" i="22"/>
  <c r="O260" i="22"/>
  <c r="O75" i="22"/>
  <c r="N238" i="22"/>
  <c r="O764" i="22"/>
  <c r="O484" i="22"/>
  <c r="N639" i="22"/>
  <c r="O880" i="22"/>
  <c r="O462" i="22"/>
  <c r="N216" i="22"/>
  <c r="O216" i="22"/>
  <c r="N555" i="22"/>
  <c r="N343" i="22"/>
  <c r="N484" i="22"/>
  <c r="O799" i="22"/>
  <c r="N764" i="22"/>
  <c r="N104" i="22"/>
  <c r="O104" i="22"/>
  <c r="O555" i="22"/>
  <c r="N594" i="22"/>
  <c r="O686" i="22"/>
  <c r="O521" i="22"/>
  <c r="O343" i="22"/>
  <c r="O284" i="22"/>
  <c r="O172" i="22"/>
  <c r="N394" i="22"/>
  <c r="N284" i="22"/>
  <c r="N75" i="22"/>
  <c r="O309" i="22"/>
  <c r="O615" i="22"/>
  <c r="N309" i="22"/>
  <c r="O413" i="22"/>
  <c r="O716" i="22"/>
  <c r="O435" i="22"/>
  <c r="N364" i="22"/>
  <c r="N172" i="22"/>
  <c r="N30" i="22"/>
  <c r="J174" i="22"/>
  <c r="J766" i="22"/>
  <c r="J415" i="22"/>
  <c r="J641" i="22"/>
  <c r="N641" i="22" l="1"/>
  <c r="O641" i="22"/>
  <c r="N415" i="22"/>
  <c r="N174" i="22"/>
  <c r="O415" i="22"/>
  <c r="C29" i="51"/>
  <c r="D29" i="51" s="1"/>
  <c r="J4" i="51" s="1"/>
  <c r="J882" i="22"/>
  <c r="L730" i="22" l="1"/>
  <c r="L733" i="22" l="1"/>
  <c r="L735" i="22" s="1"/>
  <c r="L766" i="22" s="1"/>
  <c r="L882" i="22" s="1"/>
  <c r="O730" i="22"/>
  <c r="O733" i="22" s="1"/>
  <c r="O735" i="22" s="1"/>
  <c r="O766" i="22" s="1"/>
  <c r="N730" i="22"/>
  <c r="N733" i="22" s="1"/>
  <c r="N735" i="22" s="1"/>
  <c r="N766" i="22" s="1"/>
  <c r="N882" i="22" s="1"/>
  <c r="O7" i="22" l="1"/>
  <c r="O30" i="22" s="1"/>
  <c r="O174" i="22" s="1"/>
  <c r="O882" i="22" s="1"/>
</calcChain>
</file>

<file path=xl/sharedStrings.xml><?xml version="1.0" encoding="utf-8"?>
<sst xmlns="http://schemas.openxmlformats.org/spreadsheetml/2006/main" count="4579" uniqueCount="705">
  <si>
    <t>PROVINCIA</t>
  </si>
  <si>
    <t>COMUNA</t>
  </si>
  <si>
    <t>ETAPA</t>
  </si>
  <si>
    <t>BIP</t>
  </si>
  <si>
    <t>NOMBRE DEL PROYECTO</t>
  </si>
  <si>
    <t>A</t>
  </si>
  <si>
    <t>FIE</t>
  </si>
  <si>
    <t>OSORNO</t>
  </si>
  <si>
    <t>RS</t>
  </si>
  <si>
    <t>DISEÑO</t>
  </si>
  <si>
    <t>RS*</t>
  </si>
  <si>
    <t>N</t>
  </si>
  <si>
    <t>RS**</t>
  </si>
  <si>
    <t>RSD</t>
  </si>
  <si>
    <t>SS</t>
  </si>
  <si>
    <t>PIR</t>
  </si>
  <si>
    <t>PURRANQUE</t>
  </si>
  <si>
    <t>PUYEHUE</t>
  </si>
  <si>
    <t>RIO NEGRO</t>
  </si>
  <si>
    <t>SAN PABLO</t>
  </si>
  <si>
    <t>PROV. OSORNO</t>
  </si>
  <si>
    <t>PVP</t>
  </si>
  <si>
    <t>LLANQUIHUE</t>
  </si>
  <si>
    <t>AMPLIACION Y REMODELACION CONSULTORIO ANTONIO VARAS</t>
  </si>
  <si>
    <t>CALBUCO</t>
  </si>
  <si>
    <t>COCHAMO</t>
  </si>
  <si>
    <t>FRESIA</t>
  </si>
  <si>
    <t>FRUTILLAR</t>
  </si>
  <si>
    <t>LOS MUERMOS</t>
  </si>
  <si>
    <t>MAULLIN</t>
  </si>
  <si>
    <t>CHILOE</t>
  </si>
  <si>
    <t>CASTRO</t>
  </si>
  <si>
    <t>REPOSICION FERIA YUMBEL DE CASTRO</t>
  </si>
  <si>
    <t>ANCUD</t>
  </si>
  <si>
    <t>CONSTRUCCION CESFAM CARACOLES</t>
  </si>
  <si>
    <t>CHONCHI</t>
  </si>
  <si>
    <t>DALCAHUE</t>
  </si>
  <si>
    <t>PUQUELDON</t>
  </si>
  <si>
    <t>QUEILEN</t>
  </si>
  <si>
    <t>QUELLON</t>
  </si>
  <si>
    <t>QUEMCHI</t>
  </si>
  <si>
    <t>QUINCHAO</t>
  </si>
  <si>
    <t>PROV. CHILOE</t>
  </si>
  <si>
    <t>PALENA</t>
  </si>
  <si>
    <t>CHAITEN</t>
  </si>
  <si>
    <t>FUTALEUFU</t>
  </si>
  <si>
    <t>HUALAIHUE</t>
  </si>
  <si>
    <t>PROV. PALENA</t>
  </si>
  <si>
    <t>REGIONAL</t>
  </si>
  <si>
    <t>REPOSICION LICEO INTERNADO ANTULAFKEN PUAUCHO</t>
  </si>
  <si>
    <t>SUBSIDIO</t>
  </si>
  <si>
    <t>P.VARAS</t>
  </si>
  <si>
    <t>NORMALIZACION CESFAM PUERTO VARAS</t>
  </si>
  <si>
    <t>PROG. RECAMBIO CALEFACTORES CIUDAD OSORNO</t>
  </si>
  <si>
    <t>PROG. IMPLEMENTACION DE BUENAS PRACTICAS AMBIENTALES</t>
  </si>
  <si>
    <t>CONSTRUCCION CENTRO CULTURAL DE ACHAO</t>
  </si>
  <si>
    <t>P</t>
  </si>
  <si>
    <t>GASTO AÑOS ANTERIORES</t>
  </si>
  <si>
    <t>REPOSICION TEATRO MUNICIPAL DE CHONCHI</t>
  </si>
  <si>
    <t>MEJORAMIENTO INTEGRAL GIMNASIO FISCAL DE DALCAHUE</t>
  </si>
  <si>
    <t>TRANSFERENCIA PROGRAMAS DE INVERSIONES PRODUCTIVAS EN FAMILIAS USUARIAS DE PROGRAMAS DE ASESORIA INDAP</t>
  </si>
  <si>
    <t xml:space="preserve">NORMALIZACION CESFAM ALERCE </t>
  </si>
  <si>
    <t>PROGRAMA FOMENTO Y DESARROLLO PESCA ARTESANAL REGION DE LOS LAGOS 2014-2016</t>
  </si>
  <si>
    <t>MEJORAM. RUTA 7 SECTOR PTO. CARDENAS-SANTA LUCIA</t>
  </si>
  <si>
    <t>REPOSICION LICEO ALFREDO BARRIA OYARZUN</t>
  </si>
  <si>
    <t>CONSTRUCCION REDES DE AGUA POTABLE  Y ALCANTARILLADO DIVERSOS SECTORES</t>
  </si>
  <si>
    <t>CONSTRUCCION SERVICIO APR PINDACO QUITRIPULLI</t>
  </si>
  <si>
    <t>REPOSICION INTERNADOS MASCULINO FEMENINO</t>
  </si>
  <si>
    <t>REPOSICION ESCUELA  LA CAPILLA ISLA CAGUACH</t>
  </si>
  <si>
    <t>REPÓSICION ESCUELA RURAL ISLA LLINGUA</t>
  </si>
  <si>
    <t>CONSERVACIÓN RED VIAL DE VARIOS CAMINOS PAVIMENTADOS AÑO 2013 (C33)</t>
  </si>
  <si>
    <t>REPOSICIÓN ESTADIO EWALDO KLEIN DE PUERTO VARAS</t>
  </si>
  <si>
    <t>CONSERVACION Y EQUIP. EDIFI. CIAS. BOMBEROS 4TA;5TA Y CUARTEL GENERAL (C33)</t>
  </si>
  <si>
    <t>PTO. OCTAY</t>
  </si>
  <si>
    <t>INSTALACION SERVICIO DE ALCANTARILLADO DE CASCADA</t>
  </si>
  <si>
    <t>CONSTRUCCION  RELLENO SANITARIO PROV. DE OSORNO</t>
  </si>
  <si>
    <t>REPOSICION CUARTEL POLICIAL PREFECTURA PROVINCIAL OSORNO</t>
  </si>
  <si>
    <t>P. MONTT</t>
  </si>
  <si>
    <t>FIC</t>
  </si>
  <si>
    <t>FRIL</t>
  </si>
  <si>
    <t>REPOSICION CENTRO COMUNITARIO SALUD MENTAL OSORNO</t>
  </si>
  <si>
    <t>ENERGIZACION</t>
  </si>
  <si>
    <t>TRANSFERENCIA INVERSIÓN EN LA MIPE DEL MEJILLÓN CHILENO</t>
  </si>
  <si>
    <t>PROTECCION APLICACIÓN MODELO USO SUST. EN PAISAJE CONSERV. CHILOÉ</t>
  </si>
  <si>
    <t xml:space="preserve">TRANSFERENCIA DESARROLLO DEL T.I.E. EN TERRITORIO PATAGONIA VERDE </t>
  </si>
  <si>
    <t>TRANSFERENCIA MEJORAMIENTO DE LA PRODUCTIVIDAD EN ÁREAS DE MANEJO II</t>
  </si>
  <si>
    <t xml:space="preserve">TRANSFERENCIA GESTIÓN DEL TERRITORIO TURÍSTICO, REGIÓN DE LOS LAGOS </t>
  </si>
  <si>
    <t>CAPACITACION ASESORIA TECNICA EN TURISMO RURAL PARA PEQUEÑOS AGRICULToRES</t>
  </si>
  <si>
    <t>PV</t>
  </si>
  <si>
    <t>TRANSFERENCIA PDT PECUARIO BOVINO Y AGROINDUSTRIAL TPV</t>
  </si>
  <si>
    <t>TRANSFERENCIA ASESORIA ESPECIALIZADA CONSOLIDACION TENENCIA TIERRA EN AFC</t>
  </si>
  <si>
    <t>TRANSFERENCIA Y ASESORIA  TECNICA EN TURISMO RURAL II ETAPA</t>
  </si>
  <si>
    <t>TRANSFERENCIA PROGRAMA REGULARIZACION DERECHO APROVECHAMIENTOS DE AGUA</t>
  </si>
  <si>
    <t>CAPITAL SEMILLA PARA POTENCIAR LOS SEIS EJES PRODUCTIVOS A DE LA PROVINCIA DE PALENA</t>
  </si>
  <si>
    <t>TRANSFERENCIA FORTALECIMIENTO MICRO Y PEQUEÑA EMPRESA</t>
  </si>
  <si>
    <t>MEJORAMIENTO Y AMPLIACION HOSPITAL DE CASTRO (INFRA)</t>
  </si>
  <si>
    <t>CONSTRUCCION INFRAESTRUCTURA  AGUA POTABLE Y ALCANTARILLADO</t>
  </si>
  <si>
    <t>EN LICITACION</t>
  </si>
  <si>
    <t>OBRAS MENORES DE RIEGO Y SUMINISTRO DE AGUA AFC</t>
  </si>
  <si>
    <t>MEJORAMIENTO ACCESO NORTE DE SAN PABLO</t>
  </si>
  <si>
    <t>CONSTRUCCION CENTRO DE REFERENCIA  Y DIAGNOSTICO MEDICO</t>
  </si>
  <si>
    <t>EN ADJUDICACION</t>
  </si>
  <si>
    <t>TRANSFERENCIA APOYO A LA COMPETITIVIDAD PRODUCTORES MAPUCHES</t>
  </si>
  <si>
    <t>FAR</t>
  </si>
  <si>
    <t>REPOSICION POSTA SALUD RURAL COLIGUAL, PURRANQUE</t>
  </si>
  <si>
    <t>TRANSFERENCIA PROGRAMA INTEGRAL DE RIEGO REGION DE LOS LAGOS</t>
  </si>
  <si>
    <t>PROGRAMA MEJORAMIENTO GENETICO OVINO/BOVINO TPV</t>
  </si>
  <si>
    <t>CONSTRUCION CAMINO RUTA  W 807 SECTOR PUENTE NEGRO PTE. AQUELLAS</t>
  </si>
  <si>
    <t>MEJORAMIENTO RUTA V 69 SECTOR RALUN COCHAMO</t>
  </si>
  <si>
    <t>AMPLIACION ESCUELA BASICA  FUTALEUFU PARA EDUCACION MEDIA</t>
  </si>
  <si>
    <t>REPOSICION GIMNASIO MUNICIPAL DE FUTALEUFU</t>
  </si>
  <si>
    <t>CONSTRUCCION TERMINAL DE BUSES DE FUTALEUFU</t>
  </si>
  <si>
    <t>TRANSFERENCIA MONITOREO SITUACION SANITARIA EN BOVINOS Y OVINOS DEL TPV</t>
  </si>
  <si>
    <t>TRANSFERENCIA DESARROLLO SUSTENTABLE DESTINO TURISTICO PATAGONIA VERDE</t>
  </si>
  <si>
    <t>TRANSFERENCIA PROGRAMA RECUPERACION SUELO DEGRADADOS EN TPV</t>
  </si>
  <si>
    <t>TRANSFERENCIA TECNOLOGICA PARA EL DESARROLLO Y POTENCIAMIENTO DE LA AFC</t>
  </si>
  <si>
    <t>TRANSFERENCIA PROGRAMA VALORACION SELLO ORIGEN DE PRODUCTOS SILVOAGROPECUARIOS</t>
  </si>
  <si>
    <t>CAPACITACION NUCLEOS GESTORES TERRITORIOS PIRDT</t>
  </si>
  <si>
    <t>REPOSICION INTERNADO MIXTO LICEO POLIVALENTE DE QUEILEN</t>
  </si>
  <si>
    <t>MEJORAMIENTO Y AMPLIACION  APR DE HUILLINCO</t>
  </si>
  <si>
    <t>NORMALIZACION ELECTRICA 11 ISLAS DEL ARCHIPIELAGO DE CHILOE</t>
  </si>
  <si>
    <t>PROGRAMA APOYO INTEGRAL A LAS FERIAS LIBRES</t>
  </si>
  <si>
    <t>REPOSICION Y AMPLIACION BIBLIOTECA MUNICIPAL</t>
  </si>
  <si>
    <t>AMPLIACION CESFAM OVEJERIA OSORNO</t>
  </si>
  <si>
    <t>PROV.LLANQUIHUE</t>
  </si>
  <si>
    <t>20144598-3</t>
  </si>
  <si>
    <t>CONVENIO PUENTES CAMANCHACA, SIN NOMBRE Y LA PERA</t>
  </si>
  <si>
    <t>CONSTRUCCION PLANTA TRATAMIENTO PARGA</t>
  </si>
  <si>
    <t>REPOSICION ESCUELA RURAL DE COINCO</t>
  </si>
  <si>
    <t>CONSTRUCCION ESTADIO MUNICIPAL DE QUEMCHI</t>
  </si>
  <si>
    <t>NORMALIZACION CONSULTORIO RURAL PUQUELDON</t>
  </si>
  <si>
    <t>ACTUALIZACION PLANO REGULADOR COMUNA DE CHONCHI</t>
  </si>
  <si>
    <t>REPOSICION PARCIAL LICEO LAS AMERICAS ENTRE LAGOS</t>
  </si>
  <si>
    <t>TRANSFERENCIA  TECNOLOGICA PREVENCION PRECOZ DE NEOPLASIAS COLORECTALES</t>
  </si>
  <si>
    <t>SANEAMIENTO DE LA TENENCIA IRREGULAR DE LA PROPIEDAD PATAGONIA VERDE</t>
  </si>
  <si>
    <t>REPOSICION ESCUELA ANDREW JACKSON RIO NEGRO</t>
  </si>
  <si>
    <t>SUBSIDIO OPERACIÓN SIST. AUTOGENERACION ISLA DE QUEMCHI</t>
  </si>
  <si>
    <t>TRANFERENCIA EMERGENCIA PRODUCTIVA FERIANTES Y COCINERIAS DEL MAR</t>
  </si>
  <si>
    <t>RATE 2017</t>
  </si>
  <si>
    <t>CAPACITACION PERFECCIONAMIENTO ASIGNATURA LENGUA INDIGENA</t>
  </si>
  <si>
    <t>TRANSFERENCIAS DE HERRAMIENTAS DE VIDA PARA EL APRENDIZAJE</t>
  </si>
  <si>
    <t>TRANSFERENCIA CAPACITACION MEJORAMIENTO DE LA ACTIVIDAD FISICA</t>
  </si>
  <si>
    <t>ACTUAIZACION Y DIAGNOSTICO PLAN REGULADOR COMUNA QUELLON</t>
  </si>
  <si>
    <t>MEJORAMIENTO INFRAESTRUCTURA HOSPITAL LLANQUIHUE</t>
  </si>
  <si>
    <t>RE</t>
  </si>
  <si>
    <t>MEJORAMIENTO DE SUELOS  EN TERRITORIOS INDIGENAS</t>
  </si>
  <si>
    <t>PROV. LLANQUIHUE</t>
  </si>
  <si>
    <t xml:space="preserve">CONSTRUCCION SERVICIO APR CHINCHIN GRANDE </t>
  </si>
  <si>
    <t>NORMALIZACION TRES INTERSECCIONES CONFLICTIVAS RUTA 5 CASTRO</t>
  </si>
  <si>
    <t>REPOSICION POSTA SALUD RURAL AULEN</t>
  </si>
  <si>
    <t>REPOSICION ESCUELA RURAL LAGUNITAS PUERTO MONTT</t>
  </si>
  <si>
    <t>FOMENTO AGROECOLOGIA  Y PRODUCCION AGRICULTURA</t>
  </si>
  <si>
    <t>MEJORAMIENTO EDUCACION POBLACION ADULTA X REGION</t>
  </si>
  <si>
    <t>CAPACITACION Y FORTALECIMIENTO PERSONAS MAYORES</t>
  </si>
  <si>
    <t>AMPLIACION AERÓDROMO CAÑAL BAJO</t>
  </si>
  <si>
    <t>MEJORAMIENTO AVENIDA REPUBLICA</t>
  </si>
  <si>
    <t>MEJORAMIENTO Y CONSTRUCCION NICHOS CEMENTERIO LOS MUERMOS</t>
  </si>
  <si>
    <t>REPOSICION PARCIA LICEO POLITECNICO DE CALBUCO</t>
  </si>
  <si>
    <t>CONSTRUCCION CEMENTERIO MUNICIPAL DE CALBUCO</t>
  </si>
  <si>
    <t>ERRADICACION VISON DE LA REGION DE LOS LAGOS</t>
  </si>
  <si>
    <t>ERRADICACION SE LA BRUCELOSIS BOVINA</t>
  </si>
  <si>
    <t>CAPACITACION PARA EL FOMENTO AGROFORESTAL EN PALENA Y COCHAMO</t>
  </si>
  <si>
    <t>CAPACITACION Y VALORIZACION DE PRODUCTOS AGROPECUARIOS</t>
  </si>
  <si>
    <t>SANEAMIENTO ASESORIA LEGAL Y TECNICA  CONSOLIDACION DE LA TENENCIA IMPERFECTA  DE TIERRAS</t>
  </si>
  <si>
    <t>RECUPERACION Y DIVERSIFICACION PRODUCCION ACUICOLA EN PEQUEÑA ESCALA</t>
  </si>
  <si>
    <t>RECUPERACION DE DIVERSIDAD PROD DE LA PESCA ARTESANAL</t>
  </si>
  <si>
    <t>REPOSICION Y AMPLIACION CUARTEL 1° COMPAÑÍA DE BOMBEROS DE PALENA</t>
  </si>
  <si>
    <t xml:space="preserve">TRANSFERENCIA FORTALECIMIENTO Y COMPETITIVIDAD DE LA ARTESANIA </t>
  </si>
  <si>
    <t xml:space="preserve"> COSTO</t>
  </si>
  <si>
    <t>SECTOR</t>
  </si>
  <si>
    <t>EJECUCION</t>
  </si>
  <si>
    <t>PREFACTIBILIDAD</t>
  </si>
  <si>
    <t>ESTADO</t>
  </si>
  <si>
    <t>CAPACITACION DESARROLLO Y FORTALECIMIENTO PERSONAS DISCAPACITADAS</t>
  </si>
  <si>
    <t>FOMENTO</t>
  </si>
  <si>
    <t>TOTAL COMUNA DE  OSORNO</t>
  </si>
  <si>
    <t>TOTAL COMUNA DE  PURRANQUE</t>
  </si>
  <si>
    <t>TOTAL COMUNA DE  PUYEHUE</t>
  </si>
  <si>
    <t>TOTAL COMUNA DE  RIO NEGRO</t>
  </si>
  <si>
    <t>TOTAL COMUNA DE  SAN PABLO</t>
  </si>
  <si>
    <t>TOTAL COMUNA DE  P. MONTT</t>
  </si>
  <si>
    <t>TOTAL COMUNA DE  CALBUCO</t>
  </si>
  <si>
    <t>TOTAL COMUNA DE  COCHAMO</t>
  </si>
  <si>
    <t>TOTAL COMUNA DE  FRESIA</t>
  </si>
  <si>
    <t>TOTAL COMUNA DE  FRUTILLAR</t>
  </si>
  <si>
    <t>TOTAL COMUNA DE  LLANQUIHUE</t>
  </si>
  <si>
    <t>TOTAL COMUNA DE  LOS MUERMOS</t>
  </si>
  <si>
    <t>TOTAL COMUNA DE  MAULLIN</t>
  </si>
  <si>
    <t>TOTAL COMUNA DE  P.VARAS</t>
  </si>
  <si>
    <t>TOTAL COMUNA DE  CASTRO</t>
  </si>
  <si>
    <t>TOTAL COMUNA DE  ANCUD</t>
  </si>
  <si>
    <t>TOTAL COMUNA DE  CHONCHI</t>
  </si>
  <si>
    <t>TOTAL COMUNA DE  C.VELEZ</t>
  </si>
  <si>
    <t>TOTAL COMUNA DE  DALCAHUE</t>
  </si>
  <si>
    <t>TOTAL COMUNA DE  PUQUELDON</t>
  </si>
  <si>
    <t>TOTAL COMUNA DE  QUELLON</t>
  </si>
  <si>
    <t>TOTAL COMUNA DE  QUEILEN</t>
  </si>
  <si>
    <t>TOTAL COMUNA DE  QUEMCHI</t>
  </si>
  <si>
    <t>TOTAL COMUNA DE  QUINCHAO</t>
  </si>
  <si>
    <t>TOTAL COMUNA DE  CHAITEN</t>
  </si>
  <si>
    <t>TOTAL COMUNA DE  FUTALEUFU</t>
  </si>
  <si>
    <t>TOTAL COMUNA DE  HUALAIHUE</t>
  </si>
  <si>
    <t>TOTAL COMUNA DE  PALENA</t>
  </si>
  <si>
    <t>COMUNA DE OSORNO</t>
  </si>
  <si>
    <t>COMUNA DE PURRANQUE</t>
  </si>
  <si>
    <t>COMUNA DE PUYEHUE</t>
  </si>
  <si>
    <t>COMUNA DE RIO NEGRO</t>
  </si>
  <si>
    <t>COMUNA DE SAN JUAN DE LA COSTA</t>
  </si>
  <si>
    <t>TOTAL COMUNA DE  SAN JUAN DE LA COSTA</t>
  </si>
  <si>
    <t>COMUNA DE SAN PABLO</t>
  </si>
  <si>
    <t>PROVINCIALES</t>
  </si>
  <si>
    <t>TOTAL PROVINCIALES</t>
  </si>
  <si>
    <t>TOTAL PROVINCIA DE OSORNO</t>
  </si>
  <si>
    <t>COMUNA DE PUERTO MONTT</t>
  </si>
  <si>
    <t>COMUNA DE CALBUCO</t>
  </si>
  <si>
    <t>COMUNA DE COCHAMO</t>
  </si>
  <si>
    <t>COMUNA DE FRESIA</t>
  </si>
  <si>
    <t>COMUNA DE FRUTILLAR</t>
  </si>
  <si>
    <t>COMUNA DE LLANQUIHUE</t>
  </si>
  <si>
    <t>COMUNA DE LOS MUERMOS</t>
  </si>
  <si>
    <t>COMUNA DE MAULLIN</t>
  </si>
  <si>
    <t>COMUNA DE PUERTO VARAS</t>
  </si>
  <si>
    <t>TOTAL PROVINCIA DE LLANQUIHUE</t>
  </si>
  <si>
    <t>COMUNA DE CASTRO</t>
  </si>
  <si>
    <t>COMUNA DE ANCUD</t>
  </si>
  <si>
    <t>COMUNA DE CHONCHI</t>
  </si>
  <si>
    <t>COMUNA DE DALCAHUE</t>
  </si>
  <si>
    <t>COMUNA DE PUQUELDON</t>
  </si>
  <si>
    <t>COMUNA DE QUELLON</t>
  </si>
  <si>
    <t>COMUNA DE QUEILEN</t>
  </si>
  <si>
    <t>COMUNA DE QUEMCHI</t>
  </si>
  <si>
    <t>COMUNA DE QUINCHAO</t>
  </si>
  <si>
    <t>TOTAL  PROVINCIALES</t>
  </si>
  <si>
    <t>TOTAL PROVINCIA DE CHILOE</t>
  </si>
  <si>
    <t>COMUNA DE CHAITEN</t>
  </si>
  <si>
    <t>COMUNA DE FUTALEUFU</t>
  </si>
  <si>
    <t>COMUNA DE HUALAIHUE</t>
  </si>
  <si>
    <t>COMUNA DE PALENA</t>
  </si>
  <si>
    <t>TOTAL PROVINCIA DE PALENA</t>
  </si>
  <si>
    <t>REGIONALES</t>
  </si>
  <si>
    <t>TOTAL FOMENTO</t>
  </si>
  <si>
    <t>TOTAL REGIONAL</t>
  </si>
  <si>
    <t>TOTAL PRESUPUESTO 2018</t>
  </si>
  <si>
    <t>TOTAL</t>
  </si>
  <si>
    <t>PROVISION</t>
  </si>
  <si>
    <t>SUBT.</t>
  </si>
  <si>
    <t>SITUACION ACTUAL</t>
  </si>
  <si>
    <t>FNDR</t>
  </si>
  <si>
    <t>CONSTRUCCION SEDE UNIVERSITARIA PARA LA PROVINCIA DE CHILOE</t>
  </si>
  <si>
    <t>DIAGNOSTICO PARA LA ESTRATEGIA REGIONAL RESIDUOS SOLIDOS</t>
  </si>
  <si>
    <t>S/C</t>
  </si>
  <si>
    <t>RECUPERACION DE ACTIVIDADES PRODUCTIVAS DE LA PESCA ARTESANAL</t>
  </si>
  <si>
    <t>REPOSICION EDIFICIO GOBERNACIÓN Y SERVICIOS PUBLICOS EN CHAITEN</t>
  </si>
  <si>
    <t>CAPACITACION FORTALECIMIENTO DE LA AUTONOMÍA ECONÓMICA DE MUJERES EMPRENDEDORAS DEL SERNAMEG</t>
  </si>
  <si>
    <t>CAPACITACION TRABAJO EN FIBRA ANIMAL Y VEGETAL MUJERES DE CHAITEN</t>
  </si>
  <si>
    <t>AMPLIACION ÁREA DE MOVIMIENTO PEQUEÑO AERÓDROMO ALTO PALENA</t>
  </si>
  <si>
    <t>MEJORAMIENTO ÁREA DE MOVIMIENTO PEQUEÑO AERÓDROMO AYACARA</t>
  </si>
  <si>
    <t>HABILITACION EDIFICIO EGAÑA 60 PUERTO MONTT REG. LOS LAGOS</t>
  </si>
  <si>
    <t>REPOSICION RAMPA DE CONECTIVIDAD RILAN CASTRO</t>
  </si>
  <si>
    <t>CONSTRUCCION SISTEMA AGUA POTABLE RURAL ALTO PUELO, COCHAMO</t>
  </si>
  <si>
    <t>CONSTRUCCION CONEXION VIAL ISLA TALCAN ARCH. DESERTORES,CHAITEN</t>
  </si>
  <si>
    <t>MEJORAMIENTO RUTA 235-CH SECTOR V. S. LUCIA-P. RAMIREZ, PROV. PALENA</t>
  </si>
  <si>
    <t>TRANSFERENCIA PROGRAMA RENOVACIÓN FLOTA LOCOMOCIÓN COLECTIVA</t>
  </si>
  <si>
    <t>MEJORAMIENTO HOSPITAL DE RIO NEGRO</t>
  </si>
  <si>
    <t>NORMALIZACION HOSPITAL DE ANCUD</t>
  </si>
  <si>
    <t>NORMALIZACION HOSPITAL DE QUELLON, PROVINCIA DE CHILOE</t>
  </si>
  <si>
    <t>CAPACITACION ORDENAMIENTO PREDIAL Y FOMENTO A LA PRODUCCIÓN LIMPIA</t>
  </si>
  <si>
    <t>CAPACITACION Y MEJORAMIENTO OBRAS PARA USO EFICIENTE REC. HIDRICOS A NIVEL PREDIAL EN COM.IND</t>
  </si>
  <si>
    <t>DIFUSION PARA EL FORTALECIMIENTO Y DSLLO DEL SELLO SIPAM CHILOE EN LA AFC</t>
  </si>
  <si>
    <t>CONSTRUCCION CUARTEL 8° COMPAÑIA DE BOMBEROS</t>
  </si>
  <si>
    <t>REPOSICION REPOSICIÓN CUARTEL 2° CÍA. BOMBEROS CALBUCO</t>
  </si>
  <si>
    <t>MEJORAMIENTO Y READECUACION FUNCIONAL HOSPITAL DE PALENA</t>
  </si>
  <si>
    <t>REPOSICION CUARTEL INVESTIGACIONES PUERTO VARAS</t>
  </si>
  <si>
    <t>INICIATIVAS DE ARRASTRE</t>
  </si>
  <si>
    <t>EDUCACIÓN Y CULTURA</t>
  </si>
  <si>
    <t>EN EJECUCION</t>
  </si>
  <si>
    <t>SALUD</t>
  </si>
  <si>
    <t>TRANSPORTE</t>
  </si>
  <si>
    <t>DEFENSA Y SEGURIDAD</t>
  </si>
  <si>
    <t>CON CONVENIO</t>
  </si>
  <si>
    <t>INICIATIVAS NUEVAS</t>
  </si>
  <si>
    <t>NORMALIZACION CECOSF COMUNA DE OSORNO (BOX DENTAL)</t>
  </si>
  <si>
    <t>CONSTRUCCION Y REPOSICION ACERAS POBLACION BERNARDO OHIGGINS</t>
  </si>
  <si>
    <t>ARI</t>
  </si>
  <si>
    <t>APROBADO CORE</t>
  </si>
  <si>
    <t>AGUA POTABLE Y ALCANTARILLADO</t>
  </si>
  <si>
    <t>MEJORAMIENTO HOSPITAL DE PTO OCTAY</t>
  </si>
  <si>
    <t>CONSTRUCCION POSTA SALUD EL PONCHO</t>
  </si>
  <si>
    <t>MULTISECTORIAL</t>
  </si>
  <si>
    <t>ENERGÍA</t>
  </si>
  <si>
    <t>DEPORTE</t>
  </si>
  <si>
    <t>SAN JUAN DE LA COSTA</t>
  </si>
  <si>
    <t>HABILITACION SUMINISTRO E. E. QUILLOIMO SAN JUAN DE LA COSTA</t>
  </si>
  <si>
    <t>TOTAL DE INICIATIVAS NUEVAS</t>
  </si>
  <si>
    <t>ADQUISICION CAMION MULTIPROPOSITO Y ADQUISICION DE 20  CONTENEDORES (C33)</t>
  </si>
  <si>
    <t>RS***</t>
  </si>
  <si>
    <t>CONSERVACION SISTEMA DE AGUAS PREDIALES COMUNIDADES INDIGENAS (C33)</t>
  </si>
  <si>
    <t>REQUERIMIENTO</t>
  </si>
  <si>
    <t>OT</t>
  </si>
  <si>
    <t>MEJORAMIENTO CALLE BARROS ARANA</t>
  </si>
  <si>
    <t>MEJORAMIENTO CALLE PADRE HARTER</t>
  </si>
  <si>
    <t>CONSTRUCCION REDES AGUA POTABLE Y ALCANT VILLA LOS PINOS ALTOS</t>
  </si>
  <si>
    <t>AMPLIACION APR LAS QUEMAS SAN ANTONIO SECTOR CHAQUEIHUA</t>
  </si>
  <si>
    <t>CONSERVACION MULTICANCHA CUBIERTA LICEO MANUEL MONTT (C33)</t>
  </si>
  <si>
    <t>ADQUISICION CAMION CARGA LATERAL Y TRANSBORDO MOVIL PARA RECOLECCION RESIDUOS SOLIDOS DOMICILIARIOS (C33)</t>
  </si>
  <si>
    <t>REPOSICION BUS DE PASAJEROS DE LA COMUNA DE COCHAMO (C33)</t>
  </si>
  <si>
    <t>CONSTRUCCION ESTADIO MUNCIPAL DE COCHAMO</t>
  </si>
  <si>
    <t>MEJORAMIENTO 03 CALLES LOCALIDAD DE PARGA, FRESIA</t>
  </si>
  <si>
    <t>CONSTRUCCION CASETAS SANITARIAS Y CONEXION SECTOR LOS PRADOS, FRESIA</t>
  </si>
  <si>
    <t>CONSTRUCCION RED A AGUA POTABLE RURAL SECTOR CENTINELA LA HUACHA</t>
  </si>
  <si>
    <t>FI</t>
  </si>
  <si>
    <t>REPOSICION EDIFICIO CONSISTORIAL, LLANQUIHUE</t>
  </si>
  <si>
    <t>CONSTRUCCION CIERRE EX VERTEDERO MUNICIPAL LOS MUERMOS</t>
  </si>
  <si>
    <t>CONSTRUCCION SERVICIO APR LOS ALAMOS</t>
  </si>
  <si>
    <t>CONSTRUCCION SERVICIO APR SECTOR CUESTA LA VACA, C LOS MUERMOS</t>
  </si>
  <si>
    <t>INDUSTRIA, COMERCIO, FINANZAS Y TURISMO</t>
  </si>
  <si>
    <t>RESTAURACION IGLESIA N. SRA. DE LA CANDELARIA (MN), CARELMAPU</t>
  </si>
  <si>
    <t>CONSERVACION VIAL PUNTOS CONGESTIONADOS (C33)</t>
  </si>
  <si>
    <t>NORMALIZACION  ESCUELA RURAL ANA NELLY OYARZUN</t>
  </si>
  <si>
    <t>CONSERVACION DE ACERAS EN DIVERSAS CALLES DE ANCUD (C33)</t>
  </si>
  <si>
    <t>REPOSICION EDIFICIO PUBLICO DE CHACAO</t>
  </si>
  <si>
    <t>REPOSICION ESCUELA RURAL BAHIA LINAO</t>
  </si>
  <si>
    <t>REPOSICION ESCUELA RURAL DE QUITRIPULLI</t>
  </si>
  <si>
    <t>CURACO DE VÉLEZ</t>
  </si>
  <si>
    <t>REPOSICION ESTADIO MUNICIPAL DE CURACO DE VELEZ</t>
  </si>
  <si>
    <t>CONSTRUCCION GIMNASIO TENAUN</t>
  </si>
  <si>
    <t>CONSTRUCCION REDES AGUA POTABLE Y ALC ST VISTA HERMOSA</t>
  </si>
  <si>
    <t>CONSERVACION CAMINOS NO ENROLADOS QUELLON CONTINENTAL (C33)</t>
  </si>
  <si>
    <t>CONSERVACION CAMINOS RURALES SECTOR SUR (C33)</t>
  </si>
  <si>
    <t>CONSERVACION CAMINOS ISLA BUTACHAUQUES (C33)</t>
  </si>
  <si>
    <t>HABILITACION Y MEJORAMIENTO SUM. ELECTRICO TUBILDAD MONTAÑA</t>
  </si>
  <si>
    <t xml:space="preserve">REPOSICION ESCUELA BASICA LLIUCO </t>
  </si>
  <si>
    <t>SUBSIDIO A LA OPERACION SISTEMA PRIVADO DE GENERACION ISLA TAC</t>
  </si>
  <si>
    <t>CONSTRUCCION COMPLEJO DEPORTIVO CANCHA RAYADA</t>
  </si>
  <si>
    <t>CONSERVACION CAMINOS VECINALES POR GLOSA , ETAPA I PROVINCIA DE CHILOE (C33)</t>
  </si>
  <si>
    <t>REPOSICION PLAZA DE ARMAS DE CHAITEN</t>
  </si>
  <si>
    <t>CONSERVACION SEDE SOCIAL LOCALIDAD DE CONTAO (C33)</t>
  </si>
  <si>
    <t>CONSERVACION GIMNASIO ESCUELA SEMILLERO DE ROLECHA (C33)</t>
  </si>
  <si>
    <t>TOTAL INICIATIVAS PUESTA EN MARCHA</t>
  </si>
  <si>
    <t>CONSTRUCCION GIMNASIO PICHICOLO</t>
  </si>
  <si>
    <t>CONSTRUCCION 2 CASA PARA PROFESIONALES CECOSF HUALAIHUE</t>
  </si>
  <si>
    <t>CONSTRUCCION SISTEMA AGUA POTABLE PUNTILLA PICHICOLO</t>
  </si>
  <si>
    <t>CONSTRUCCION SISTEMA AGUA POTABLE CHOLGO</t>
  </si>
  <si>
    <t>ACTUALIZACION PLAN REGULADOR COMUNA DE PALENA (C33)</t>
  </si>
  <si>
    <t>PESCA</t>
  </si>
  <si>
    <t>SILVOAGROPECUARIO</t>
  </si>
  <si>
    <t>SUBSIDIO A LA OPERACION SISTEMA PRIVADO DE GENERACION ISLAS AYACARA</t>
  </si>
  <si>
    <t>ADQUISICION EQUIPOS GPS BIENES NACIONALES PALENA (C33)</t>
  </si>
  <si>
    <t>DIAGNOSTICO DIVERSOS SECTORES EN ISLAS DESERTORES</t>
  </si>
  <si>
    <t>ACTUALIZACION, MODIFICACION Y REESTRUCTURACION DE LA PROPUESTA PROT (C33)</t>
  </si>
  <si>
    <t>CONSERVACION FACHADAS Y CIRCULACIONES CENTRO ADMINISTRATIVO REGIONAL (C33)</t>
  </si>
  <si>
    <t>REPOSICION COMPLEJOR FRONTERIZO CARDENAL SAMORE</t>
  </si>
  <si>
    <t>SALDO POR INVERTIR</t>
  </si>
  <si>
    <t>CONSERVACION PERIÓDICA, CAMINO BÁSICO ROL W-813 Y ROL W-815 (C33)</t>
  </si>
  <si>
    <t>CONSERVACION DE VEREDAS FRANCKE, OSORNO (C33)</t>
  </si>
  <si>
    <t>CONSERVACION VARIOS CNOS. VECINALES GLOSA 7, COMUNA DE COCHAMO (C33)</t>
  </si>
  <si>
    <t>VIVIENDA</t>
  </si>
  <si>
    <t>COMPROMISO 2018</t>
  </si>
  <si>
    <t>CONSTRUCCION INFRAESTRUCTURA SANITARIA LOCALIDAD DE PARGUA</t>
  </si>
  <si>
    <t>REPOSICION HOSPEDERIA HOGAR DE CRISTO, OSORNO</t>
  </si>
  <si>
    <t>CONSTRUCCION CEMENTERIO DE CONTAO, HUALAIHUE</t>
  </si>
  <si>
    <t>REPOSICION EDIFICIO CONSISTORIAL RÍO NEGRO</t>
  </si>
  <si>
    <t>CONSTRUCCION SERVICIO APR TERMAS DE RALUN, PUERTO VARAS</t>
  </si>
  <si>
    <t>REPOSICION POSTA DE SALUD DE PALQUI</t>
  </si>
  <si>
    <t>HABILITACION SUMINISTRO ELECTRICO SECTOR COSTA SAN PABLO</t>
  </si>
  <si>
    <t>CONSTRUCCION SERVICIO APR SANTA AMANDA</t>
  </si>
  <si>
    <t>REPOSICION POSTA DE SALUD RURAL DE NEPUE, COMUNA DE QUEILEN</t>
  </si>
  <si>
    <t>CONSTRUCCION SISTEMA APR SECTOR LAS CRUCES, COMUNA DE FRESIA</t>
  </si>
  <si>
    <t>CONSTRUCCION BIBLIOTECA MUNICIPAL, COMUNA DE MAULLIN</t>
  </si>
  <si>
    <t>CONSTRUCCION SISTEMA AGUA POTABLE RURAL DE TARAHUIN, CHONCHI</t>
  </si>
  <si>
    <t>REPOSICION CUARTEL SEGUNDA COMPAÑIA DE BOMBEROS, PUERTO VARAS</t>
  </si>
  <si>
    <t>HABILITACION S.E E.PICHILAFQUENMAPU SN JUAN DE LA COSTA</t>
  </si>
  <si>
    <t>REPOSICION TERMINAL PORTUARIO DE CHAITEN</t>
  </si>
  <si>
    <t>CONSTRUCCION PAVIMENTACION CALLES CARLOS CONDELL Y WILLIAM REBOLLEDO</t>
  </si>
  <si>
    <t>CONSTRUCCION ESTADIO MUNICIPAL ANFUR, COMUNA DE FRESIA</t>
  </si>
  <si>
    <t>CONSTRUCCION CENTRO CULTURAL COMUNITARIO, LLANQUIHUE</t>
  </si>
  <si>
    <t>HABILITACION SUMINISTRO E. ELECTRICA SECTOR NOROESTE, FUTALEUFU</t>
  </si>
  <si>
    <t>CONSTRUCCION POSTA DE SALUD RURAL PUCATRIHUE</t>
  </si>
  <si>
    <t>MEJORAMIENTO Y PAVIMENTACIÓN CALLE LAUTARO SUR - FUTALEUFÚ</t>
  </si>
  <si>
    <t>HABILITACION SUMINISTRO E. ELECTRICA SECTOR CURANUE SUR, QUELLON</t>
  </si>
  <si>
    <t>REPOSICION CUARTEL BOMBEROS 5TA CIA, COMUNA DE CASTRO</t>
  </si>
  <si>
    <t>REPOSICION POSTA RURAL LA POZA, COMUNA DE SAN PABLO</t>
  </si>
  <si>
    <t>CONSTRUCCION CARPETA SINTETICA CANCHA ROLECHA</t>
  </si>
  <si>
    <t>CONSTRUCCION ESTADIO MUNICIPAL DE QUEILEN, COMUNA DE QUEILEN</t>
  </si>
  <si>
    <t>REPOSICION CASA DE ACOGIDA DE LA DISCAPACIDAD</t>
  </si>
  <si>
    <t>CONSTRUCCION SERVICIO DE APR SECTOR COPIHUE, FRUTILLAR</t>
  </si>
  <si>
    <t>CONSTRUCCION MULTICANCHA CERRADA FRANCISCO COLOANE COMUNA DE QUELLÓN</t>
  </si>
  <si>
    <t>REPOSICION ESCUELA DE LA CULTURA, FRIDOLINA BARRIENTOS, CASTRO</t>
  </si>
  <si>
    <t>REPOSICION POSTA DE SALUD RURAL DE PIO PIO, COMUNA DE QUEILEN</t>
  </si>
  <si>
    <t>PROSPECCION HIDROGEOLICO Y SONDAJE COMUNA DE CASTRO</t>
  </si>
  <si>
    <t>CONSTRUCCION CENTRO COMUNITARIO QUENUIR, COMUNA DE MAULLIN</t>
  </si>
  <si>
    <t>CONSTRUCCION CENTRO COMUNITARIO DEL ADULTO MAYOR - COMUNA PUQUELDON</t>
  </si>
  <si>
    <t>REPOSICION ESCUELA RURAL DE HUILLINCO COMUNA DE CHONCHI</t>
  </si>
  <si>
    <t>RESTAURACION IGLESIA LUTERANA COMUNA DE PUERTO VARAS</t>
  </si>
  <si>
    <t>CONSTRUCCION SERVICIO AGUA POTABLE RURAL COLONIA PONCE, PURRANQUE</t>
  </si>
  <si>
    <t>REPOSICION POSTA DE SALUD RURAL DE ISLA LLINGUA</t>
  </si>
  <si>
    <t>CONSTRUCCION PLANTA DE TRATAMIENTO DE AGUAS SERVIDAS ENTRE LAGOS</t>
  </si>
  <si>
    <t>CONSTRUCCION RED DE ALCANTARILLADO Y PTAS VILLA SANTA LUCIA</t>
  </si>
  <si>
    <t>NORMALIZACION PUENTE DE MAULLIN N°1, COMUNA DE LLANQUIHUE.</t>
  </si>
  <si>
    <t>REPOSICION POSTA DE SALUD RURAL EL TRAIGUEN, FRESIA</t>
  </si>
  <si>
    <t>CONSTRUCCION FERIA POBLACION MOYANO, OSORNO</t>
  </si>
  <si>
    <t>MEJORAMIENTO CAMINOS COMUNALES DE CURACO DE VELEZ</t>
  </si>
  <si>
    <t>REPOSICION CENTRO COMUNITARIO EL COLORADO</t>
  </si>
  <si>
    <t>CONSTRUCCION SISTEMA APR LOCALIDAD RURAL DE AGUAS BUENAS, ANCUD</t>
  </si>
  <si>
    <t>CONSTRUCCION SERVICIO DE APR LOMA DE LA PIEDRA-LA HUACHA, FRUTILLAR</t>
  </si>
  <si>
    <t>CONSTRUCCION CALLE NUEVA NUEVE DE FRUTILLAR</t>
  </si>
  <si>
    <t>HABILITACION SUMINISTRO ENERGIA ELECTRICA CHAITEN VIEJO</t>
  </si>
  <si>
    <t>CONSTRUCCION CUARTEL 2° COMPAÑIA BOMBEROS DE LA COMUNA DE CHONCHI</t>
  </si>
  <si>
    <t>CONSTRUCCION PAVIMENTOS AVENIDA PRESIDENTE IBAÑEZ, CALBUCO</t>
  </si>
  <si>
    <t>REPOSICION ESCUELA RURAL DE COMPU, COMUNA DE QUELLON</t>
  </si>
  <si>
    <t>ANALISIS ESTUDIO PLAN REGULADOR COMUNAL DE FUTALEUFÚ</t>
  </si>
  <si>
    <t>REPOSICION POSTA DE SALUD RURAL DE LA ISLA CHELIN, CASTRO</t>
  </si>
  <si>
    <t>CONSTRUCCION ESTADIO CORTE-ALTO, PURRANQUE</t>
  </si>
  <si>
    <t>AMPLIACION SERV. APR BAHIA LINAO HACIA HUAPILINAO Y R.NEGRO,ANCUD</t>
  </si>
  <si>
    <t>MEJORAMIENTO Y AMPLIACIÓN GIMNASIO MUNICIPAL, COMUNA LOS MUERMOS</t>
  </si>
  <si>
    <t>HABILITACION SUMINISTRO ELÉCTRICO SECTOR LLANO CENTRAL</t>
  </si>
  <si>
    <t>EVALUADO</t>
  </si>
  <si>
    <t>SR</t>
  </si>
  <si>
    <t>CONSERVACION CALLE GRANÍTICO DE PUERTO MONTT (C33)</t>
  </si>
  <si>
    <t>CONSERVACION CNOS.VECINALES GLOSA 7,COMUNA HUALAIHUÉ, PROV. PALENA(C33)</t>
  </si>
  <si>
    <t>EQUIPAMIENTO PARA SISTEMA TERRITORIAL DE VIGILANCIA Y RESGUARDO DE LAS AREAS DE MANEJO DE LA(C33)</t>
  </si>
  <si>
    <t>ADQUISICION LANCHA POLICIAL TENENCIA HORNOPIRÉN, COMUNA HUALAIHUE(C33)</t>
  </si>
  <si>
    <t>CONSERVACION GIMNASIO FISCAL DE RIO NEGRO (C33)</t>
  </si>
  <si>
    <t>CONSERVACION EDIFICIO GOBERNACION PROVINCIAL (C33)</t>
  </si>
  <si>
    <t>CONSERVACION DIVERSOS CAMINOS  RURALES COMUNA DE PUQUELDON (C33)</t>
  </si>
  <si>
    <t>CONSERVACION CALLES Y SITIOS FISCALES DE CHAITEN(C33)</t>
  </si>
  <si>
    <t>ADQUISICION DE VEHICULOS PARA LA EJECUCION DE LABORALES MUNICIPALES(C33)</t>
  </si>
  <si>
    <t>REPOSICION CARRO BOMBA 2° CÍA. BOMBEROS CALBUCO(C33)</t>
  </si>
  <si>
    <t>ADQUISICION DE CLINICA VETERINARIA MOVIL  P. VARAS(C33)</t>
  </si>
  <si>
    <t>ADQUISICION CEMENTERIO PARQUE   LAS ROSAS(C33)</t>
  </si>
  <si>
    <t>ADQUISICION SISTEMA DE ILUMINACIÓN PAD. RÍO NEGRO HORNOPIRÉN(C33)</t>
  </si>
  <si>
    <t>ADQUISICION EQUIPOS Y EQUIPAMIENTOS PARA HOSPITALES PROVINCIA DE PALENA(C33)</t>
  </si>
  <si>
    <t>REPOSICION MOVILES TRASLADOS HOSPITALES PROVINCIA DE PALENA(C33)</t>
  </si>
  <si>
    <t>EQUIPAMIENTO PLANTAS  POTABILIZADORAS DE EMERGENCIA(C33)</t>
  </si>
  <si>
    <t>OBSERVADO</t>
  </si>
  <si>
    <t>CONSERVACIÓN VARIOS CAMINOS VECINALES GLOSA 7 COMUNA DE FRESIA(C33)</t>
  </si>
  <si>
    <t>ADQUISICION CABINA FOTOTERAPIA PARA HOSPITAL BASE DE OSORNO(C33)</t>
  </si>
  <si>
    <t>TOTAL DE INICIATIVAS DE ARRASTRE</t>
  </si>
  <si>
    <t>INICIATIVAS PUESTAS EN MARCHA</t>
  </si>
  <si>
    <t>FONDO INNOVACION Y COMPETITIVIDAD</t>
  </si>
  <si>
    <t xml:space="preserve">APROBADO  LEY </t>
  </si>
  <si>
    <t>FONDO  REGIONAL DE INICIATIVA LOCAL</t>
  </si>
  <si>
    <t>LEY</t>
  </si>
  <si>
    <t>SUBT 24</t>
  </si>
  <si>
    <t>ACTIVIDADES CULTURALES</t>
  </si>
  <si>
    <t>ACTIVIDADES DEPORTIVAS</t>
  </si>
  <si>
    <t>ACTIVIDADES COMUNIDAD ACTIVA</t>
  </si>
  <si>
    <t>BOMBEROS</t>
  </si>
  <si>
    <t>CONSTRUCCION REDES DE AP Y ALCANT. DIVERSOS SECTORES CIUDAD DALCAHUE</t>
  </si>
  <si>
    <t>CONSTRUCCION CENTRO REHABILITACIÓN COMUNA DE ANCUD</t>
  </si>
  <si>
    <t>REPOSICION ESCUELA RURAL DE ISLA ALAO</t>
  </si>
  <si>
    <t>CONSTRUCCION CENTRO ADULTO MAYOR COMUNA DE CHONCHI</t>
  </si>
  <si>
    <t>HABILITACION INSTALACION SERVICIO DE AGUA POTABLE RURAL DE TOLQUIEN</t>
  </si>
  <si>
    <t>CONSTRUCCION APR CRUCERO NUEVO, COMUNA DE PURRANQUE</t>
  </si>
  <si>
    <t>TOTAL BOMBEROS</t>
  </si>
  <si>
    <t>SC</t>
  </si>
  <si>
    <t>SOLICITUD DOP</t>
  </si>
  <si>
    <t>CONSTRUCCION SISTEMA AGUA POTABLE RURAL QUILIPULLI-ROMAZAL</t>
  </si>
  <si>
    <t>EN REEVALUCION</t>
  </si>
  <si>
    <t>DIFUSION Y PROMOCION TURISTICA REGION DE LOS LAGOS</t>
  </si>
  <si>
    <t>SOLICITUD</t>
  </si>
  <si>
    <t>SUBSIDIO A LA OPERACION SISTEMA ISLAS DESERTORES</t>
  </si>
  <si>
    <t>SUBSIDIO A LA OPERACION SISTEMA ELECTRICO 11 ISLAS</t>
  </si>
  <si>
    <t>CONSERVACION CASA PAULY PUERTO MONTT (C33)</t>
  </si>
  <si>
    <t>CONSERVACION PERIODICA CAMINOS BASICOS SANTA BARBARA CHANA (C33)</t>
  </si>
  <si>
    <t>CAPACITACION Y FORTALECIMIENTO PESCADORES ARTESANALES DE CUCAO</t>
  </si>
  <si>
    <t>MEJORAMIENTO IMAGENOLOGÍA COMPLEJA HOSPITAL BASE SAN JOSÉ DE OSORNO</t>
  </si>
  <si>
    <t>CONSERVACIÓN CAMINOS VECINALES POR GLOSA 7, ETAPA 1, PROVINCIA OSORNO(C33)</t>
  </si>
  <si>
    <t>CONSERVACION CAMINOS NO ENROLADOS DE LA COMUNA DE PUYEHUE (C33)</t>
  </si>
  <si>
    <t>CONSERVACION PLAZA DE ARMAS DE SAN PABLO (C33)</t>
  </si>
  <si>
    <t>MEJORAMIENTO INFRAESTRUCTURA PASO CARDENAL SAMORE(PATIO CAMIONES)</t>
  </si>
  <si>
    <t>REPOSICION POSTA DE SALUD PEÑASMO</t>
  </si>
  <si>
    <t>CONSERVACION EDIFICIO DAEM, FRESIA (C33)</t>
  </si>
  <si>
    <t>CONSTRUCCION RED DE AGUA POTABLE RURAL SECTOR VILLA ALEGRE</t>
  </si>
  <si>
    <t>REPOSICION EQUIPOS DE ILUMINACION ESPACIOS PUBLICOS, LOS MUERMOS(C33)</t>
  </si>
  <si>
    <t>REPOSICION CAMIONETAS MUNICIPALES, COMUNA LOS MUERMOS(C33)</t>
  </si>
  <si>
    <t>REPOSICION LICEO CARMELA CARVAJAL DE PRAT</t>
  </si>
  <si>
    <t>REPOSICION ESCUELA RURAL WALTERIO MEYER RUSCA, AGUA BUENA, OSORNO</t>
  </si>
  <si>
    <t>HABILITACIÓN SUMINISTRO ENERGÍA ELEC. SECTOR LA POZA</t>
  </si>
  <si>
    <t>HABILITACIÓN SUMINISTRO ENERGÍA ELEC. SECTOR COLLIHUINCO</t>
  </si>
  <si>
    <t>ADQUISICION PLANTA MOVIL FAENADORA DE GANADO MENOR(C33)</t>
  </si>
  <si>
    <t>HABILITACION SUMINISTRO E E ALEUCAPI SN JUAN DL COS</t>
  </si>
  <si>
    <t>ADQUISICION CAMIÓN MULTIPROPOSITO, COMUNA CALBUCO(C33)</t>
  </si>
  <si>
    <t>CONSTRUCCION SISTEMA DE AGUA POTABLE RURAL DE YATES COCHAMO</t>
  </si>
  <si>
    <t>CONSTRUCCION MICROCENTRAL HIDROELECTRICA SOTOMO</t>
  </si>
  <si>
    <t>CONSTRUCCION CENTRO CULTURAL, COMUNA DE FRESIA</t>
  </si>
  <si>
    <t>REPOSICION 03 CAMIONES TOLVA Y 01 RETROEXCAVADORA, FRESIA(C33)</t>
  </si>
  <si>
    <t>MEJORAMIENTO INTERCONEXIÓN VIAL, FRUTILLAR ALTO Y BAJO</t>
  </si>
  <si>
    <t>CONSTRUCCION PUENTE EL SARGAZO DE PTO MONTT</t>
  </si>
  <si>
    <t>CONSERVACION DE 20,2 KM. DE CAMINOS VECINALES C. DE LOS MUERMOS(C33)</t>
  </si>
  <si>
    <t>ADQUISICION DOS MINIBUSES PARA CCR LOS MUERMOS(C33)</t>
  </si>
  <si>
    <t>EQUIPAMIENTO TECNOLÓGICO PARA ESTABLECIMIENTOS DE EDUCACION MEDIA(C33)</t>
  </si>
  <si>
    <t>MEJORAMIENTO DIVERSAS CALLES DE CARELMAPU</t>
  </si>
  <si>
    <t>HABILITACION S.E.E SECTOR LA MATANZA TRES CUMBRES</t>
  </si>
  <si>
    <t>ADQUISICION EQUIPAMIENTO ESTABLECIMIENTOS EDUCACIONALES, PTO VARAS(C33)</t>
  </si>
  <si>
    <t>REPOSICION LUMINARIAS LED ALUMBRADO PUBLICO, PUERTO VARAS(C33)</t>
  </si>
  <si>
    <t>MEJORAMIENTO IGLESIA SAGRADO CORAZÓN DE JESÚS, PUERTO VARAS</t>
  </si>
  <si>
    <t>CONSERVACION PLAZA DE ARMAS Y SU ENTORNO, PUERTO VARAS(C33)</t>
  </si>
  <si>
    <t>CONSERVACION ACERAS SECTOR CENTRO DE PUERTO VARAS(C33)</t>
  </si>
  <si>
    <t>REPOSICION POSTA DE SALUD HUYAR ALTO</t>
  </si>
  <si>
    <t>REPOSICION DE EQUIPAMIENTO PARA LA RECOLECCION DE RSD DALCAHUE(C33)</t>
  </si>
  <si>
    <t>CONSERVACION EDIFICIO CONSISTORIAL COMUNA DE QUEILEN(C33)</t>
  </si>
  <si>
    <t>REPOSICION POSTA DE SALUD ISLA TAC</t>
  </si>
  <si>
    <t>ADQUISICION MAQUINARIA VIAL COMUNA DE QUEMCHI(C33)</t>
  </si>
  <si>
    <t>ADQUISICION CAMION MULIPROPOSITO MUNICIPALIDAD DE PUQUELDON(C33)</t>
  </si>
  <si>
    <t>CONSERVACION ESTADIO MUNICIPAL DE PUQUELDON(C33)</t>
  </si>
  <si>
    <t>REPOSICION MAQUINARIA PARA CONSERVACIÓN DE CAMINOS RURALES(C33)</t>
  </si>
  <si>
    <t>CONSTRUCCION CENTRO INTEGRAL DE TRATAMIENTOS DE RSD</t>
  </si>
  <si>
    <t>ADQUISICION MAQUINARIA CAMIÓN MULTIPROPOSITO DE EMERGENCIA MUNICIPAL(C33)</t>
  </si>
  <si>
    <t>CONSERVACION COMPLEJO DEPORTIVO COMUNA DE QUEILEN(C33)</t>
  </si>
  <si>
    <t>ADQUISICION CAMIÓN LIMPIA FOSAS PARA LA COMUNA DE QUINCHAO(C33)</t>
  </si>
  <si>
    <t>CONSTRUCCIÓN GIMNASIO ESCUELA ORIENTE</t>
  </si>
  <si>
    <t>NORMALIZACION SUMINISTRO E.E SECTOR AUCHO ALTO TUBILDAD.</t>
  </si>
  <si>
    <t>CONSTRUCCION SISTEMA AGUA POTABLE EL MANZANO</t>
  </si>
  <si>
    <t>CONSTRUCCION SISTEMA DE AGUA POTABLE Y ALCANTARILLADO SECTOR PUERTO</t>
  </si>
  <si>
    <t>TRAMITE CONVENIO</t>
  </si>
  <si>
    <t>CONCURSO</t>
  </si>
  <si>
    <t>RECOMENDADO</t>
  </si>
  <si>
    <t>SR*</t>
  </si>
  <si>
    <t>ADQUISICION MINIBUS ESCUELA DIFERENCIAL SAN CARLOS DE ANCUD(C33)</t>
  </si>
  <si>
    <t>ADQUISICION 10 CAMIONETAS DE 1° INTERVENCION(C33)</t>
  </si>
  <si>
    <t>ADQUISICION 10 CARROS BOMBAS(C33)</t>
  </si>
  <si>
    <t>CONSTRUCCION CONECTIVIDAD INTERTERRAZAS PUERTO MONTT</t>
  </si>
  <si>
    <t>NORMALIZACION DE SEMAFOROS CIUDAD DE PUERTO VARAS</t>
  </si>
  <si>
    <t>SOLICITUD TRANSPORTE</t>
  </si>
  <si>
    <t>MEJORAMIENTO CALLE EL TENIENTE, BARRIO INDUSTRIAL</t>
  </si>
  <si>
    <t>MEJORAMIENTO ACCESIBILIDAD SECTOR FRANCKE-CENTRO OSORNO</t>
  </si>
  <si>
    <t>MEJORAMIENTO INTERCONEXION VIAL CENTRO-PONIENTE</t>
  </si>
  <si>
    <t>CAPACITACION ESCUELA DE OFICIOS TURISMO REGION DE LOS LAGOS</t>
  </si>
  <si>
    <t>ASISTENCIA TECNICA PESCADORES ARTESANALES SUBTERRITORIO 2 PMDT PATAGONIA VERDE</t>
  </si>
  <si>
    <t>SOLICITUD DIPLAN</t>
  </si>
  <si>
    <t>AMPLIACION Y MEJORAMIENTO INSTITUTO TELETON</t>
  </si>
  <si>
    <t>SOLICITUD GORE</t>
  </si>
  <si>
    <t>CONSTRUCCION EDIFICIO INSTITUCIONAL ONEMI LOS LAGOS</t>
  </si>
  <si>
    <t>SOLICITUD ONEMI</t>
  </si>
  <si>
    <t>REQUERIMIENTO SSCH</t>
  </si>
  <si>
    <t>REPOSICION ESCUELA MAILLEN ESTERO</t>
  </si>
  <si>
    <t>REPOSICION POSTA DEL SECTOR RURAL DE CHAICAS</t>
  </si>
  <si>
    <t>CONSTRUCCION ESTABLECIMIENTO EDUCACIONAL SEC. ALERCE I ETAPA P MONTT</t>
  </si>
  <si>
    <t xml:space="preserve">REPOSICION ESTADIO ANTONIO VARAS COMUNA PUERTO MONTT </t>
  </si>
  <si>
    <t>CONSTRUCCION EDIFICIO CONSISTORIAL FRUTILLAR</t>
  </si>
  <si>
    <t>CONSTRUCCION RED DE AGUA POTABLE SECTOR LOS BAJOS, FRUTILLAR</t>
  </si>
  <si>
    <t>REPOSICION CENTRO DE SALUD DE ATENCION PRIMARIA FRUTILLAR</t>
  </si>
  <si>
    <t>REPOSICIÓN CUARTEL SEXTA COMPAÑÍA DE BOMBEROS PUERTO VARAS</t>
  </si>
  <si>
    <t>HABILITACION SUMINISTRO ENERGIA ELECTRICA SECTOR LOS RISCOS</t>
  </si>
  <si>
    <t>SOLICITUD MUNICIPIO</t>
  </si>
  <si>
    <t>CONSTRUCCION CENTRO CIVICO DE DALCAHUE</t>
  </si>
  <si>
    <t>CONSTRUCCION CENTRO DE DESPACHO Y BASE SAMU PROVINCIA DE OSORNO</t>
  </si>
  <si>
    <t>REPOSICION CENTRO DE SALUD FAMILIAR CON SAR RAHUE ALTO</t>
  </si>
  <si>
    <t>REPOSICION CENTRO DE SALUD BAHIA MANSA</t>
  </si>
  <si>
    <t>CONSTRUCCION COSAM RAHUE</t>
  </si>
  <si>
    <t>CONSTRUCCION CENTRO DIURNO DE REHABILITACION DE SALUD MENTAL</t>
  </si>
  <si>
    <t>REPOSICION POSTA RURAL COLONIA PONCE, PURRANQUE</t>
  </si>
  <si>
    <t>REPOSICION POSTA DE SALUD RURAL HUEYUSCA, PURRANQUE</t>
  </si>
  <si>
    <t>CONSTRUCCION INFRAESTRUCTURA SANITARIA ALCANTARILLADO PILMAIQUEN</t>
  </si>
  <si>
    <t>MEJORAMIENTO CALLES QUEMCHI Y ELEUTERIO RAMIREZ</t>
  </si>
  <si>
    <t>CONSTRUCCION CIERRE VERTEDERO MUNICIPAL COMUNA DE PUERTO MONTT</t>
  </si>
  <si>
    <t>CONSTRUCCION ESTACION DE TRANSFERENCIA LA CAMPANA CALBUCO</t>
  </si>
  <si>
    <t>CONSTRUCCION SISTEMA DE AGUA POTABLE RURAL EL QUECHE</t>
  </si>
  <si>
    <t>REPOSICION P.T.A.S. Y REDES AP Y ALCANT, CAÑITAS, LOS MUERMOS</t>
  </si>
  <si>
    <t>REPOSICION ESCUELA EPSON ENSENADA</t>
  </si>
  <si>
    <t>LIBRE</t>
  </si>
  <si>
    <t>TRANSFERENCIA PROGRAMA  FOMENTO PRODUCTIVO ASOCIATIVO 2 REGION DE LOS LAGOS</t>
  </si>
  <si>
    <t>TRANSFERENCIA Y ADOPCION DESARROLLO CAPITAL HUMANO PARA LA AGRICULTURA FAMILIAR CAMPESINA</t>
  </si>
  <si>
    <t>TERMINADO</t>
  </si>
  <si>
    <t>CONSTRUCCION BODEGA Y GALPON MUNICIPAL</t>
  </si>
  <si>
    <t>MEJORAMIENTO Y REPOSICION ESCUELA ANTUPIREN</t>
  </si>
  <si>
    <t>CONSTRUCCION CENTRO TRATAMIENTO INTEGRAL RESIDUOS SOLIDOS FUTALEUFU</t>
  </si>
  <si>
    <t xml:space="preserve"> </t>
  </si>
  <si>
    <t>COMUNA DE CURACO DE VELEZ</t>
  </si>
  <si>
    <t>CONSTRUCCION SISTEMA AGUA POTABLE  RURAL GUAPILACUY</t>
  </si>
  <si>
    <t>REPOSICION ESTADIO MUNICIPAL DE FRUTILLAR</t>
  </si>
  <si>
    <t>CONSTRUCCION ESCUELA ESPECIAL SAN AGUSTIN</t>
  </si>
  <si>
    <t>CONSTRUCCION SERVICIO APR SECTOR RURAL EL MAÑIO</t>
  </si>
  <si>
    <t>CONSTRUCCION APR SECTOR RURAL LA VEGA</t>
  </si>
  <si>
    <t>REPOSICION RETEN CARABINEROS DE COCHAMO</t>
  </si>
  <si>
    <t>CONSTRUCCION CANCHA SINTETICA Y ESTADIO MUNICIPAL DE PUAUCHO SAN JUAN DE LA COSTA</t>
  </si>
  <si>
    <t>CONSTRUCCION POSTA SALUD RURAL LA PIEDRA</t>
  </si>
  <si>
    <t>REPOSICION PLAZA DE ARMAS CIUDAD DE PURRANQUE</t>
  </si>
  <si>
    <t>COMUNA DE PUERTO OCTAY</t>
  </si>
  <si>
    <t>SALDO</t>
  </si>
  <si>
    <t>SALDO A 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</si>
  <si>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</si>
  <si>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</si>
  <si>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</si>
  <si>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</si>
  <si>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</si>
  <si>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</si>
  <si>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</si>
  <si>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</si>
  <si>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</si>
  <si>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</si>
  <si>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</si>
  <si>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HABILITACION BANCO DE LECHE MATERNA DONADA</t>
  </si>
  <si>
    <t>SOLICITUD SSR</t>
  </si>
  <si>
    <t>CONSTRUCCION CENTRO DE SALUD COCHAMO</t>
  </si>
  <si>
    <t>CONSTRUCCION CENTRO POLIFUNCIONAL INTERCULTURAL DE COÑIMO</t>
  </si>
  <si>
    <t>REPOSICION DE CAMIONETAS MUNICIPALES (C33)</t>
  </si>
  <si>
    <t>ADQUISICION EQUIPOS Y EQUIPAMIENTO CENTRO ONCOLOGICO AMBULATORIO (C33)</t>
  </si>
  <si>
    <t>HABILITACION DE BOX Y CAMARA HIPERBARICA(C33)</t>
  </si>
  <si>
    <t>ADQUISICION EQUIPOS Y EQUIPAMIENTO PARA HABILITACION PABELLON CMA (C33)</t>
  </si>
  <si>
    <t>CONSERVACION VEREDAS DE LA POBLACION CARRASCO (C33)</t>
  </si>
  <si>
    <t>CONSTRUCCION POSTA DE MANQUEMAPU</t>
  </si>
  <si>
    <t>CONSERVACION ESPACIO PUBLICO BODEGON</t>
  </si>
  <si>
    <t xml:space="preserve">SOLICITUD </t>
  </si>
  <si>
    <t xml:space="preserve">CAPACITACION CENTRO EMPRENDIMIENTO PATAGONIA VERDE </t>
  </si>
  <si>
    <t>CONSTRUCCION POSTA SALUD RURAL CHAN CHAN</t>
  </si>
  <si>
    <t>CONSTRUCCION CONEXIÓN VIAL SECTOR PALENA-LAGO PALENA</t>
  </si>
  <si>
    <t>ORD 1896, OF 2992</t>
  </si>
  <si>
    <t>CONSTRUCCION CANCHA SINTETICA ACHAO, COMUNA DE QUINCHAO</t>
  </si>
  <si>
    <t>CONSTRUCCION CANCHA SINTETICA DE FUTBOL SECTOR MOCOPULLI</t>
  </si>
  <si>
    <t>ACTUALIZACION PLAN DE DESARROLLO COMUNAL DE ANCUD</t>
  </si>
  <si>
    <t>CONSTRUCCION MATADERO MUNICiPAL CASTRO</t>
  </si>
  <si>
    <t>ADJUDICADO</t>
  </si>
  <si>
    <t>CONSTRUCCION CENTRO DE DIALIZADOS Y TRANSPLANTADOS RENALES</t>
  </si>
  <si>
    <t>HABILITACION SUMINISTRO E E SECTOR POPOEM</t>
  </si>
  <si>
    <t>HABILITACION SUMINISTRO ENERGÍA ELÉCTRICA SECTOR PILLUCO</t>
  </si>
  <si>
    <t>REPOSICION BODEGA Y OFICIANS MUNICPALES COMUNA DE FUTALEFU</t>
  </si>
  <si>
    <t>CONSTRUCCION COSNULTORIO RURAL DE CONTAO</t>
  </si>
  <si>
    <t>HABILITACION DE UNIDADES CRITICAS, HOSPITAL DE CHAITEN</t>
  </si>
  <si>
    <t>TOTAL COMUNA DE  PUERTO OCTAY</t>
  </si>
  <si>
    <t>DISEÑO MEJORAMIENTO PLANTA DE TRATARAMIENTO DE AGUAS SERVIDAS</t>
  </si>
  <si>
    <t>DISEÑO ALCANTARILLADO DE CASCADAS</t>
  </si>
  <si>
    <t>CONSERVACION DE CAMINOS NO ENROLADOS(C33)</t>
  </si>
  <si>
    <t>DISEÑO CONSTRUCCION CEMENTERIO DE PUERTO OCTAY</t>
  </si>
  <si>
    <t>CONSERVACION SISTEMAS DE APRS COMUNA PUERTO OCTAY</t>
  </si>
  <si>
    <t>REPOSICION DE MAQUINAS Y EQUIPOS MEJORAMIENTO DE CAMINOS(C33)</t>
  </si>
  <si>
    <t>CONSTRUCCION OFICINA REGISTRO CIVIL E IDENTIF. ALERCE, PUERTO MONTT</t>
  </si>
  <si>
    <t>POTENCIAMIENTO Y DIVERSIFICACION DE LOS ACUICULTORES DE PEQUEÑA ESCALA Y AMERB</t>
  </si>
  <si>
    <t>HABILITACION SUMINISTRO ELECTRICO SECTOR COLO COLO</t>
  </si>
  <si>
    <t>TRANSFERENCIA DE LA TECNOLOGIA DE PRODUCCION DE JUVENILES DEL PULPO ROJO PATAGONICO</t>
  </si>
  <si>
    <t>CAPACITACION PARA EL DES. Y FORTAL. RUTA DE LOS PARQUES REG. LOS LAGOS</t>
  </si>
  <si>
    <t>CONSERVACION CAMINOS RURALES INDIGENA, GLOSA 10</t>
  </si>
  <si>
    <t>CONSTRUCCION CASA DE ACOGIDA DEL ADULTO MAYOR</t>
  </si>
  <si>
    <t>REPOSICION CAMION TOLVA</t>
  </si>
  <si>
    <t>CAPACITACION PARA FORTALECIEMIENTO TECNOLOGOCO PARA LA IMPLEMETACION DEL PLAN INDUSTRIAL PARA EL CONSUMO HUMANO</t>
  </si>
  <si>
    <t>CAPACITACION TECNICA PARA LA IMPLEMENTACION DEL PLAN DE DESARROLLO DE LA INDUSTRIA MITULICULTURA</t>
  </si>
  <si>
    <t>CAPACITACION PARA DESARROLLO Y FORTALECIMIENTO PRODUCTIVO DE ZONAS ESTRATEGICAS</t>
  </si>
  <si>
    <t>CAPACITACION DINAMINACION DEST. TURISTICO PMONTT,CALBUCO,MAULLIN PATRIMONIAL</t>
  </si>
  <si>
    <t>REPOSICION VEHICULOS PDI, PROVINCIA DE OSORNO</t>
  </si>
  <si>
    <t>REPOSICION VEHICULOS PDI PROVINCIA DE LLANQUIHUE</t>
  </si>
  <si>
    <t>APROBADO</t>
  </si>
  <si>
    <t xml:space="preserve">   COMPROMISO 2018</t>
  </si>
  <si>
    <t>CONSTRUCCION RECINTO MULTIUSO ESCUELA DIF.SAN CARLOS DE ANCUD</t>
  </si>
  <si>
    <t>REPOSICION ESCUELA TEHUACO-QUETALCO COOMUNA DALCAHUE</t>
  </si>
  <si>
    <t>DICIEMBRE</t>
  </si>
  <si>
    <t>HABILITACION SSEE SECTOR QUEULLIN</t>
  </si>
  <si>
    <t>TRANSFERENCIA FORTALECER PESCA ARTESANAL CHAITEN, HUALAIHUE Y COCHAMO</t>
  </si>
  <si>
    <t>CONSTRUCCION DEFENSAS FLUVIALES RIO BLANCO CHAITEN SUR</t>
  </si>
  <si>
    <t>MEJORAMIENTO DIVERSAS CALLES PROVINCIA DE PALENA</t>
  </si>
  <si>
    <t>CONSERVACION  CAMINO BASICO RUTA  W609 ETAPA I</t>
  </si>
  <si>
    <t>MEJORAMIENTO PLAZA VILLA SANTA LUCIA</t>
  </si>
  <si>
    <t>CONSERVACION GIMNASIO MUNICIPAL DE HORNOPIREN</t>
  </si>
  <si>
    <t>RESTAURACION FACHADAS ZONAS TIPICAS P. VARAS</t>
  </si>
  <si>
    <t>CONSTRUCCION CANCHA SINTETICA ESTADIO CHILE DEPORTES</t>
  </si>
  <si>
    <t>RESPOSICION CENTRO DE SALUD DE QUEMCHI</t>
  </si>
  <si>
    <t>MEJORAMIENTO ESTADIO PUDETO, ANCUD</t>
  </si>
  <si>
    <t>DIAGNOSTICO DEL SISTEMA DE FORTIFICACIONES DE ANCUD (C33)</t>
  </si>
  <si>
    <t>REPOSICION ESTADIO VIEJOS CRACK CHINQUIHUE</t>
  </si>
  <si>
    <t>DIFUSION PROG. DE APLICACIÓN DE ESTRATEGIAS DE PROMOCION</t>
  </si>
  <si>
    <t>CONSTRUCCION HOSPEDERIA HOGAR DE CRISTO</t>
  </si>
  <si>
    <t>AMPLIACIÓN COMPLEJO DEPORTIVO ESTERO LOBOS</t>
  </si>
  <si>
    <t>CONSTRUCCION ALCANTARILLADO  Y PLANTA DE TRATAMIENTO CRUCERO</t>
  </si>
  <si>
    <t>CONSTRUCCION POSTA SALUD RURAL CHAMILCO</t>
  </si>
  <si>
    <t>Total general</t>
  </si>
  <si>
    <t>REPOSICION DE SALUD RURAL LA PASADA</t>
  </si>
  <si>
    <t>COSTO TOTAL</t>
  </si>
  <si>
    <t>PROVISIÓN</t>
  </si>
  <si>
    <t>%</t>
  </si>
  <si>
    <t xml:space="preserve"> TOTAL GASTO AÑOS ANTERIORES</t>
  </si>
  <si>
    <t xml:space="preserve"> COMPROMISO </t>
  </si>
  <si>
    <t>DISTRIBUCIÓN DEL COMPROMISO</t>
  </si>
  <si>
    <t xml:space="preserve">MARCO DECRETADO </t>
  </si>
  <si>
    <t>DEFICIT</t>
  </si>
  <si>
    <t xml:space="preserve">FIC: Fondo de Innovación para la Competitividad </t>
  </si>
  <si>
    <t xml:space="preserve">FIE: Fondo de Infraestructura Educacional </t>
  </si>
  <si>
    <t>LIBRE: Fondo de Libre Disponibilidad</t>
  </si>
  <si>
    <t>PVP: Puesta en Valor del Patrimionio</t>
  </si>
  <si>
    <t>RSD: Residuos Sólidos Domiciliarios</t>
  </si>
  <si>
    <t>SS: Saneamiento Sanitario</t>
  </si>
  <si>
    <t>TRS:Transantiago</t>
  </si>
  <si>
    <t>PIR: Programa de Infraestructura Rural</t>
  </si>
  <si>
    <t>PV: Patogonia Verde</t>
  </si>
  <si>
    <t xml:space="preserve">  </t>
  </si>
  <si>
    <t>EFICIENCIA GASTO INTERNO</t>
  </si>
  <si>
    <t xml:space="preserve">EFICIENCIA DEL GASTO INTERNO </t>
  </si>
  <si>
    <t>DECRETADO</t>
  </si>
  <si>
    <t>EFICIENCIA REGIONAL</t>
  </si>
  <si>
    <t xml:space="preserve">PAGADO </t>
  </si>
  <si>
    <t xml:space="preserve">ACUMULADO </t>
  </si>
  <si>
    <t>Etiquetas de fila</t>
  </si>
  <si>
    <t xml:space="preserve">    COSTO</t>
  </si>
  <si>
    <t xml:space="preserve">   GASTO AÑOS ANTERIORES</t>
  </si>
  <si>
    <t xml:space="preserve">   SALDO A DICIEMBRE</t>
  </si>
  <si>
    <t xml:space="preserve">   SALDO POR INVERTIR</t>
  </si>
  <si>
    <t xml:space="preserve"> ENERO</t>
  </si>
  <si>
    <t>ESTADO DE SITUACIÓN  MES ENERO POR PROVINCIA</t>
  </si>
  <si>
    <t>ESTADO DE SITUACIÓN  MES DE ENERO POR SECTORES</t>
  </si>
  <si>
    <t>ESTADO DE SITUACIÓN  MES DE ENERO POR PROVISIONES</t>
  </si>
  <si>
    <t>FNDR 2018  MES DE ENERO</t>
  </si>
  <si>
    <t>EFICIENCIA FNDR 2018 MES DE ENERO</t>
  </si>
  <si>
    <t>FNDR 2018</t>
  </si>
  <si>
    <t xml:space="preserve">CONSERVACION RED APR SECTOR COLONIA SAN MARTIN </t>
  </si>
  <si>
    <t xml:space="preserve"> TOTAL PAGADO  2018</t>
  </si>
  <si>
    <t xml:space="preserve"> TOTAL PAGADO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</si>
</sst>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_-* #,##0.00\ _€_-;\-* #,##0.00\ _€_-;_-* &quot;-&quot;??\ _€_-;_-@_-"/>
    <numFmt numFmtId="166" formatCode="[$$-340A]\ #,##0"/>
    <numFmt numFmtId="167" formatCode="_-* #,##0.00\ &quot;€&quot;_-;\-* #,##0.00\ &quot;€&quot;_-;_-* &quot;-&quot;??\ &quot;€&quot;_-;_-@_-"/>
    <numFmt numFmtId="168" formatCode="_-* #,##0.000_-;\-* #,##0.000_-;_-* &quot;-&quot;??_-;_-@_-"/>
  </numFmts>
  <fonts count="4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7.5"/>
      <color indexed="12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0"/>
      <name val="Arial Narrow"/>
      <family val="2"/>
    </font>
    <font>
      <b/>
      <sz val="20"/>
      <color theme="0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indexed="9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rgb="FF00206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4">
    <xf numFmtId="0" fontId="0" fillId="0" borderId="0"/>
    <xf numFmtId="0" fontId="1" fillId="0" borderId="0" applyNumberFormat="0" applyFont="0" applyBorder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11" fillId="23" borderId="9" applyNumberFormat="0" applyAlignment="0" applyProtection="0"/>
    <xf numFmtId="0" fontId="12" fillId="24" borderId="10" applyNumberFormat="0" applyAlignment="0" applyProtection="0"/>
    <xf numFmtId="164" fontId="3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2" fillId="10" borderId="9" applyNumberFormat="0" applyAlignment="0" applyProtection="0"/>
    <xf numFmtId="0" fontId="23" fillId="0" borderId="14" applyNumberFormat="0" applyFill="0" applyAlignment="0" applyProtection="0"/>
    <xf numFmtId="43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3" fillId="0" borderId="0" applyFill="0" applyBorder="0" applyAlignment="0" applyProtection="0"/>
    <xf numFmtId="167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4" fillId="2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 applyNumberFormat="0" applyFont="0" applyBorder="0" applyProtection="0"/>
    <xf numFmtId="0" fontId="26" fillId="0" borderId="0" applyNumberFormat="0" applyFont="0" applyBorder="0" applyProtection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8" fillId="26" borderId="15" applyNumberFormat="0" applyFont="0" applyAlignment="0" applyProtection="0"/>
    <xf numFmtId="0" fontId="27" fillId="23" borderId="16" applyNumberFormat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/>
    <xf numFmtId="0" fontId="3" fillId="0" borderId="0"/>
    <xf numFmtId="0" fontId="32" fillId="0" borderId="0"/>
    <xf numFmtId="0" fontId="45" fillId="0" borderId="0"/>
  </cellStyleXfs>
  <cellXfs count="207">
    <xf numFmtId="0" fontId="0" fillId="0" borderId="0" xfId="0"/>
    <xf numFmtId="3" fontId="0" fillId="0" borderId="0" xfId="0" applyNumberFormat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4" fillId="0" borderId="0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2" borderId="0" xfId="0" applyFill="1" applyBorder="1"/>
    <xf numFmtId="0" fontId="4" fillId="2" borderId="0" xfId="0" applyFont="1" applyFill="1" applyBorder="1"/>
    <xf numFmtId="0" fontId="0" fillId="0" borderId="1" xfId="0" applyFont="1" applyFill="1" applyBorder="1"/>
    <xf numFmtId="0" fontId="0" fillId="0" borderId="0" xfId="0" applyAlignment="1">
      <alignment horizontal="left"/>
    </xf>
    <xf numFmtId="0" fontId="0" fillId="2" borderId="0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" fillId="4" borderId="1" xfId="0" applyFont="1" applyFill="1" applyBorder="1" applyAlignment="1"/>
    <xf numFmtId="0" fontId="0" fillId="0" borderId="1" xfId="0" applyFill="1" applyBorder="1" applyAlignment="1"/>
    <xf numFmtId="0" fontId="0" fillId="0" borderId="0" xfId="0" applyFill="1" applyBorder="1" applyAlignment="1"/>
    <xf numFmtId="0" fontId="4" fillId="3" borderId="1" xfId="0" applyFont="1" applyFill="1" applyBorder="1" applyAlignment="1"/>
    <xf numFmtId="0" fontId="4" fillId="0" borderId="0" xfId="0" applyFont="1" applyFill="1" applyBorder="1" applyAlignment="1"/>
    <xf numFmtId="0" fontId="0" fillId="0" borderId="5" xfId="0" applyFill="1" applyBorder="1" applyAlignment="1"/>
    <xf numFmtId="0" fontId="4" fillId="4" borderId="5" xfId="0" applyFont="1" applyFill="1" applyBorder="1" applyAlignment="1"/>
    <xf numFmtId="0" fontId="4" fillId="4" borderId="4" xfId="0" applyFont="1" applyFill="1" applyBorder="1" applyAlignment="1"/>
    <xf numFmtId="0" fontId="0" fillId="0" borderId="1" xfId="0" applyFont="1" applyFill="1" applyBorder="1" applyAlignment="1"/>
    <xf numFmtId="0" fontId="0" fillId="0" borderId="0" xfId="0" applyFill="1" applyAlignment="1"/>
    <xf numFmtId="0" fontId="5" fillId="4" borderId="1" xfId="0" applyFont="1" applyFill="1" applyBorder="1" applyAlignment="1"/>
    <xf numFmtId="0" fontId="0" fillId="0" borderId="0" xfId="0" applyAlignment="1"/>
    <xf numFmtId="3" fontId="0" fillId="2" borderId="0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4" fillId="4" borderId="5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2" borderId="0" xfId="0" applyNumberFormat="1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 wrapText="1"/>
    </xf>
    <xf numFmtId="3" fontId="4" fillId="2" borderId="0" xfId="0" applyNumberFormat="1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 wrapText="1"/>
    </xf>
    <xf numFmtId="3" fontId="0" fillId="2" borderId="0" xfId="0" applyNumberFormat="1" applyFill="1" applyAlignment="1">
      <alignment horizontal="center" wrapText="1"/>
    </xf>
    <xf numFmtId="3" fontId="0" fillId="0" borderId="0" xfId="0" applyNumberFormat="1" applyFill="1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0" fillId="0" borderId="3" xfId="0" applyFill="1" applyBorder="1"/>
    <xf numFmtId="3" fontId="4" fillId="4" borderId="5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 wrapText="1"/>
    </xf>
    <xf numFmtId="0" fontId="34" fillId="28" borderId="1" xfId="0" applyFont="1" applyFill="1" applyBorder="1" applyAlignment="1"/>
    <xf numFmtId="3" fontId="34" fillId="28" borderId="1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35" fillId="30" borderId="1" xfId="0" applyFont="1" applyFill="1" applyBorder="1" applyAlignment="1"/>
    <xf numFmtId="0" fontId="34" fillId="29" borderId="1" xfId="0" applyFont="1" applyFill="1" applyBorder="1" applyAlignment="1"/>
    <xf numFmtId="3" fontId="34" fillId="29" borderId="1" xfId="0" applyNumberFormat="1" applyFont="1" applyFill="1" applyBorder="1" applyAlignment="1">
      <alignment horizontal="center"/>
    </xf>
    <xf numFmtId="0" fontId="37" fillId="30" borderId="7" xfId="0" applyFont="1" applyFill="1" applyBorder="1" applyAlignment="1"/>
    <xf numFmtId="0" fontId="37" fillId="30" borderId="1" xfId="0" applyFont="1" applyFill="1" applyBorder="1" applyAlignment="1"/>
    <xf numFmtId="0" fontId="37" fillId="0" borderId="1" xfId="0" applyFont="1" applyFill="1" applyBorder="1" applyAlignment="1"/>
    <xf numFmtId="0" fontId="0" fillId="0" borderId="0" xfId="0" pivotButton="1"/>
    <xf numFmtId="0" fontId="37" fillId="0" borderId="0" xfId="0" applyFont="1" applyFill="1" applyBorder="1" applyAlignment="1"/>
    <xf numFmtId="0" fontId="3" fillId="0" borderId="0" xfId="5"/>
    <xf numFmtId="3" fontId="3" fillId="0" borderId="0" xfId="5" applyNumberFormat="1"/>
    <xf numFmtId="9" fontId="3" fillId="0" borderId="0" xfId="116"/>
    <xf numFmtId="0" fontId="40" fillId="31" borderId="2" xfId="5" applyFont="1" applyFill="1" applyBorder="1"/>
    <xf numFmtId="3" fontId="40" fillId="31" borderId="20" xfId="5" applyNumberFormat="1" applyFont="1" applyFill="1" applyBorder="1" applyAlignment="1">
      <alignment horizontal="center"/>
    </xf>
    <xf numFmtId="9" fontId="40" fillId="31" borderId="21" xfId="116" applyFont="1" applyFill="1" applyBorder="1" applyAlignment="1">
      <alignment horizontal="center"/>
    </xf>
    <xf numFmtId="3" fontId="40" fillId="31" borderId="8" xfId="5" applyNumberFormat="1" applyFont="1" applyFill="1" applyBorder="1" applyAlignment="1">
      <alignment horizontal="center" wrapText="1"/>
    </xf>
    <xf numFmtId="3" fontId="40" fillId="32" borderId="20" xfId="5" applyNumberFormat="1" applyFont="1" applyFill="1" applyBorder="1" applyAlignment="1">
      <alignment horizontal="center" wrapText="1"/>
    </xf>
    <xf numFmtId="3" fontId="40" fillId="32" borderId="1" xfId="5" applyNumberFormat="1" applyFont="1" applyFill="1" applyBorder="1" applyAlignment="1">
      <alignment horizontal="center" wrapText="1"/>
    </xf>
    <xf numFmtId="3" fontId="40" fillId="31" borderId="1" xfId="5" applyNumberFormat="1" applyFont="1" applyFill="1" applyBorder="1" applyAlignment="1">
      <alignment horizontal="center" wrapText="1"/>
    </xf>
    <xf numFmtId="3" fontId="40" fillId="31" borderId="21" xfId="5" applyNumberFormat="1" applyFont="1" applyFill="1" applyBorder="1" applyAlignment="1">
      <alignment horizontal="center"/>
    </xf>
    <xf numFmtId="0" fontId="40" fillId="0" borderId="2" xfId="5" applyFont="1" applyFill="1" applyBorder="1"/>
    <xf numFmtId="3" fontId="3" fillId="0" borderId="20" xfId="5" applyNumberFormat="1" applyFill="1" applyBorder="1"/>
    <xf numFmtId="9" fontId="3" fillId="0" borderId="21" xfId="116" applyNumberFormat="1" applyFill="1" applyBorder="1"/>
    <xf numFmtId="3" fontId="3" fillId="0" borderId="8" xfId="5" applyNumberFormat="1" applyFill="1" applyBorder="1"/>
    <xf numFmtId="3" fontId="6" fillId="0" borderId="20" xfId="4" applyNumberFormat="1" applyFill="1" applyBorder="1"/>
    <xf numFmtId="3" fontId="3" fillId="0" borderId="1" xfId="5" applyNumberFormat="1" applyFill="1" applyBorder="1"/>
    <xf numFmtId="10" fontId="3" fillId="33" borderId="1" xfId="116" applyNumberFormat="1" applyFill="1" applyBorder="1" applyAlignment="1">
      <alignment wrapText="1"/>
    </xf>
    <xf numFmtId="3" fontId="3" fillId="33" borderId="1" xfId="5" applyNumberFormat="1" applyFill="1" applyBorder="1" applyAlignment="1">
      <alignment wrapText="1"/>
    </xf>
    <xf numFmtId="3" fontId="3" fillId="0" borderId="21" xfId="5" applyNumberFormat="1" applyFill="1" applyBorder="1"/>
    <xf numFmtId="3" fontId="41" fillId="0" borderId="0" xfId="5" applyNumberFormat="1" applyFont="1" applyFill="1"/>
    <xf numFmtId="3" fontId="3" fillId="0" borderId="0" xfId="5" applyNumberFormat="1" applyFill="1"/>
    <xf numFmtId="0" fontId="3" fillId="0" borderId="0" xfId="5" applyFill="1"/>
    <xf numFmtId="0" fontId="40" fillId="0" borderId="2" xfId="5" applyFont="1" applyBorder="1"/>
    <xf numFmtId="3" fontId="3" fillId="0" borderId="8" xfId="5" applyNumberFormat="1" applyBorder="1"/>
    <xf numFmtId="3" fontId="6" fillId="0" borderId="20" xfId="4" applyNumberFormat="1" applyBorder="1"/>
    <xf numFmtId="3" fontId="3" fillId="33" borderId="1" xfId="5" applyNumberFormat="1" applyFill="1" applyBorder="1"/>
    <xf numFmtId="3" fontId="3" fillId="0" borderId="21" xfId="5" applyNumberFormat="1" applyBorder="1"/>
    <xf numFmtId="3" fontId="40" fillId="0" borderId="0" xfId="5" applyNumberFormat="1" applyFont="1"/>
    <xf numFmtId="3" fontId="3" fillId="33" borderId="0" xfId="5" applyNumberFormat="1" applyFill="1" applyBorder="1"/>
    <xf numFmtId="3" fontId="40" fillId="31" borderId="22" xfId="5" applyNumberFormat="1" applyFont="1" applyFill="1" applyBorder="1"/>
    <xf numFmtId="9" fontId="40" fillId="31" borderId="24" xfId="116" applyFont="1" applyFill="1" applyBorder="1"/>
    <xf numFmtId="3" fontId="40" fillId="31" borderId="29" xfId="5" applyNumberFormat="1" applyFont="1" applyFill="1" applyBorder="1"/>
    <xf numFmtId="3" fontId="40" fillId="31" borderId="23" xfId="5" applyNumberFormat="1" applyFont="1" applyFill="1" applyBorder="1"/>
    <xf numFmtId="9" fontId="40" fillId="31" borderId="23" xfId="115" applyFont="1" applyFill="1" applyBorder="1"/>
    <xf numFmtId="3" fontId="40" fillId="31" borderId="24" xfId="5" applyNumberFormat="1" applyFont="1" applyFill="1" applyBorder="1"/>
    <xf numFmtId="3" fontId="40" fillId="0" borderId="0" xfId="5" applyNumberFormat="1" applyFont="1" applyFill="1" applyBorder="1"/>
    <xf numFmtId="3" fontId="3" fillId="0" borderId="0" xfId="5" applyNumberFormat="1" applyFill="1" applyBorder="1"/>
    <xf numFmtId="3" fontId="3" fillId="0" borderId="0" xfId="5" applyNumberFormat="1" applyFont="1" applyFill="1" applyBorder="1"/>
    <xf numFmtId="0" fontId="38" fillId="0" borderId="0" xfId="5" applyFont="1" applyAlignment="1">
      <alignment wrapText="1"/>
    </xf>
    <xf numFmtId="0" fontId="3" fillId="0" borderId="0" xfId="5" applyAlignment="1">
      <alignment wrapText="1"/>
    </xf>
    <xf numFmtId="0" fontId="40" fillId="32" borderId="2" xfId="5" applyFont="1" applyFill="1" applyBorder="1"/>
    <xf numFmtId="3" fontId="40" fillId="32" borderId="20" xfId="5" applyNumberFormat="1" applyFont="1" applyFill="1" applyBorder="1" applyAlignment="1">
      <alignment horizontal="center"/>
    </xf>
    <xf numFmtId="3" fontId="40" fillId="32" borderId="21" xfId="5" applyNumberFormat="1" applyFont="1" applyFill="1" applyBorder="1" applyAlignment="1">
      <alignment horizontal="center"/>
    </xf>
    <xf numFmtId="3" fontId="40" fillId="32" borderId="8" xfId="5" applyNumberFormat="1" applyFont="1" applyFill="1" applyBorder="1" applyAlignment="1">
      <alignment horizontal="center" wrapText="1"/>
    </xf>
    <xf numFmtId="3" fontId="40" fillId="31" borderId="20" xfId="5" applyNumberFormat="1" applyFont="1" applyFill="1" applyBorder="1" applyAlignment="1">
      <alignment horizontal="center" wrapText="1"/>
    </xf>
    <xf numFmtId="3" fontId="3" fillId="0" borderId="20" xfId="5" applyNumberFormat="1" applyBorder="1"/>
    <xf numFmtId="9" fontId="3" fillId="0" borderId="21" xfId="116" applyNumberFormat="1" applyBorder="1"/>
    <xf numFmtId="3" fontId="3" fillId="34" borderId="20" xfId="5" applyNumberFormat="1" applyFill="1" applyBorder="1"/>
    <xf numFmtId="3" fontId="3" fillId="34" borderId="1" xfId="5" applyNumberFormat="1" applyFill="1" applyBorder="1"/>
    <xf numFmtId="9" fontId="3" fillId="35" borderId="1" xfId="116" applyNumberFormat="1" applyFill="1" applyBorder="1" applyAlignment="1">
      <alignment horizontal="center" wrapText="1"/>
    </xf>
    <xf numFmtId="3" fontId="3" fillId="0" borderId="30" xfId="5" applyNumberFormat="1" applyBorder="1"/>
    <xf numFmtId="0" fontId="42" fillId="0" borderId="2" xfId="5" applyFont="1" applyFill="1" applyBorder="1"/>
    <xf numFmtId="9" fontId="3" fillId="34" borderId="1" xfId="116" applyNumberFormat="1" applyFill="1" applyBorder="1" applyAlignment="1">
      <alignment horizontal="center" wrapText="1"/>
    </xf>
    <xf numFmtId="9" fontId="40" fillId="31" borderId="24" xfId="116" applyNumberFormat="1" applyFont="1" applyFill="1" applyBorder="1"/>
    <xf numFmtId="3" fontId="40" fillId="31" borderId="31" xfId="5" applyNumberFormat="1" applyFont="1" applyFill="1" applyBorder="1"/>
    <xf numFmtId="9" fontId="40" fillId="31" borderId="23" xfId="2" applyFont="1" applyFill="1" applyBorder="1" applyAlignment="1">
      <alignment horizontal="center"/>
    </xf>
    <xf numFmtId="3" fontId="40" fillId="4" borderId="24" xfId="5" applyNumberFormat="1" applyFont="1" applyFill="1" applyBorder="1"/>
    <xf numFmtId="0" fontId="40" fillId="3" borderId="2" xfId="5" applyFont="1" applyFill="1" applyBorder="1" applyAlignment="1">
      <alignment horizontal="center"/>
    </xf>
    <xf numFmtId="3" fontId="40" fillId="3" borderId="20" xfId="5" applyNumberFormat="1" applyFont="1" applyFill="1" applyBorder="1" applyAlignment="1">
      <alignment horizontal="center"/>
    </xf>
    <xf numFmtId="3" fontId="40" fillId="3" borderId="21" xfId="5" applyNumberFormat="1" applyFont="1" applyFill="1" applyBorder="1" applyAlignment="1">
      <alignment horizontal="center"/>
    </xf>
    <xf numFmtId="3" fontId="40" fillId="3" borderId="8" xfId="5" applyNumberFormat="1" applyFont="1" applyFill="1" applyBorder="1" applyAlignment="1">
      <alignment horizontal="center" wrapText="1"/>
    </xf>
    <xf numFmtId="3" fontId="40" fillId="3" borderId="20" xfId="5" applyNumberFormat="1" applyFont="1" applyFill="1" applyBorder="1" applyAlignment="1">
      <alignment horizontal="center" wrapText="1"/>
    </xf>
    <xf numFmtId="3" fontId="40" fillId="36" borderId="1" xfId="5" applyNumberFormat="1" applyFont="1" applyFill="1" applyBorder="1" applyAlignment="1">
      <alignment horizontal="center" wrapText="1"/>
    </xf>
    <xf numFmtId="3" fontId="40" fillId="3" borderId="4" xfId="5" applyNumberFormat="1" applyFont="1" applyFill="1" applyBorder="1" applyAlignment="1">
      <alignment horizontal="center" wrapText="1"/>
    </xf>
    <xf numFmtId="3" fontId="40" fillId="3" borderId="1" xfId="5" applyNumberFormat="1" applyFont="1" applyFill="1" applyBorder="1" applyAlignment="1">
      <alignment horizontal="center" wrapText="1"/>
    </xf>
    <xf numFmtId="0" fontId="40" fillId="3" borderId="21" xfId="5" applyFont="1" applyFill="1" applyBorder="1" applyAlignment="1">
      <alignment horizontal="center" wrapText="1"/>
    </xf>
    <xf numFmtId="3" fontId="3" fillId="0" borderId="8" xfId="5" applyNumberFormat="1" applyBorder="1" applyAlignment="1">
      <alignment wrapText="1"/>
    </xf>
    <xf numFmtId="3" fontId="3" fillId="35" borderId="20" xfId="5" applyNumberFormat="1" applyFill="1" applyBorder="1"/>
    <xf numFmtId="3" fontId="6" fillId="0" borderId="1" xfId="4" applyNumberFormat="1" applyBorder="1"/>
    <xf numFmtId="3" fontId="3" fillId="35" borderId="1" xfId="5" applyNumberFormat="1" applyFill="1" applyBorder="1"/>
    <xf numFmtId="10" fontId="40" fillId="2" borderId="1" xfId="116" applyNumberFormat="1" applyFont="1" applyFill="1" applyBorder="1" applyAlignment="1">
      <alignment horizontal="center" wrapText="1"/>
    </xf>
    <xf numFmtId="9" fontId="3" fillId="35" borderId="3" xfId="116" applyNumberFormat="1" applyFill="1" applyBorder="1" applyAlignment="1">
      <alignment wrapText="1"/>
    </xf>
    <xf numFmtId="0" fontId="40" fillId="0" borderId="6" xfId="5" applyFont="1" applyFill="1" applyBorder="1"/>
    <xf numFmtId="0" fontId="40" fillId="3" borderId="2" xfId="5" applyFont="1" applyFill="1" applyBorder="1"/>
    <xf numFmtId="3" fontId="40" fillId="3" borderId="22" xfId="5" applyNumberFormat="1" applyFont="1" applyFill="1" applyBorder="1"/>
    <xf numFmtId="3" fontId="40" fillId="3" borderId="8" xfId="5" applyNumberFormat="1" applyFont="1" applyFill="1" applyBorder="1"/>
    <xf numFmtId="3" fontId="40" fillId="3" borderId="23" xfId="5" applyNumberFormat="1" applyFont="1" applyFill="1" applyBorder="1"/>
    <xf numFmtId="3" fontId="40" fillId="3" borderId="25" xfId="5" applyNumberFormat="1" applyFont="1" applyFill="1" applyBorder="1"/>
    <xf numFmtId="10" fontId="40" fillId="3" borderId="25" xfId="116" applyNumberFormat="1" applyFont="1" applyFill="1" applyBorder="1" applyAlignment="1">
      <alignment horizontal="center" wrapText="1"/>
    </xf>
    <xf numFmtId="9" fontId="40" fillId="3" borderId="23" xfId="116" applyFont="1" applyFill="1" applyBorder="1"/>
    <xf numFmtId="3" fontId="40" fillId="3" borderId="24" xfId="5" applyNumberFormat="1" applyFont="1" applyFill="1" applyBorder="1"/>
    <xf numFmtId="0" fontId="43" fillId="0" borderId="1" xfId="5" applyFont="1" applyFill="1" applyBorder="1" applyAlignment="1">
      <alignment vertical="center" wrapText="1"/>
    </xf>
    <xf numFmtId="3" fontId="33" fillId="37" borderId="1" xfId="5" applyNumberFormat="1" applyFont="1" applyFill="1" applyBorder="1" applyAlignment="1">
      <alignment horizontal="center" vertical="center" wrapText="1"/>
    </xf>
    <xf numFmtId="0" fontId="33" fillId="37" borderId="2" xfId="5" applyFont="1" applyFill="1" applyBorder="1" applyAlignment="1">
      <alignment horizontal="center" vertical="center" wrapText="1"/>
    </xf>
    <xf numFmtId="0" fontId="31" fillId="0" borderId="0" xfId="5" applyFont="1" applyBorder="1"/>
    <xf numFmtId="0" fontId="33" fillId="37" borderId="1" xfId="5" applyFont="1" applyFill="1" applyBorder="1"/>
    <xf numFmtId="3" fontId="3" fillId="0" borderId="1" xfId="5" applyNumberFormat="1" applyBorder="1" applyAlignment="1">
      <alignment vertical="center"/>
    </xf>
    <xf numFmtId="10" fontId="3" fillId="0" borderId="1" xfId="116" applyNumberFormat="1" applyBorder="1" applyAlignment="1">
      <alignment vertical="center" wrapText="1"/>
    </xf>
    <xf numFmtId="3" fontId="31" fillId="0" borderId="0" xfId="116" applyNumberFormat="1" applyFont="1" applyBorder="1" applyAlignment="1">
      <alignment horizontal="center" vertical="center" wrapText="1"/>
    </xf>
    <xf numFmtId="10" fontId="31" fillId="0" borderId="0" xfId="116" applyNumberFormat="1" applyFont="1" applyBorder="1" applyAlignment="1">
      <alignment horizontal="center" vertical="center" wrapText="1"/>
    </xf>
    <xf numFmtId="9" fontId="31" fillId="0" borderId="0" xfId="5" applyNumberFormat="1" applyFont="1" applyBorder="1"/>
    <xf numFmtId="3" fontId="3" fillId="0" borderId="0" xfId="2" applyNumberFormat="1" applyFont="1"/>
    <xf numFmtId="9" fontId="3" fillId="0" borderId="0" xfId="2" applyFont="1"/>
    <xf numFmtId="3" fontId="3" fillId="0" borderId="0" xfId="115" applyNumberFormat="1" applyFont="1"/>
    <xf numFmtId="9" fontId="3" fillId="0" borderId="0" xfId="116" applyNumberFormat="1"/>
    <xf numFmtId="3" fontId="31" fillId="0" borderId="0" xfId="115" applyNumberFormat="1" applyFont="1" applyBorder="1"/>
    <xf numFmtId="3" fontId="44" fillId="0" borderId="32" xfId="4" applyNumberFormat="1" applyFont="1" applyFill="1" applyBorder="1" applyAlignment="1">
      <alignment horizontal="right" wrapText="1" readingOrder="1"/>
    </xf>
    <xf numFmtId="10" fontId="44" fillId="0" borderId="33" xfId="4" applyNumberFormat="1" applyFont="1" applyFill="1" applyBorder="1" applyAlignment="1">
      <alignment horizontal="center" wrapText="1" readingOrder="1"/>
    </xf>
    <xf numFmtId="168" fontId="31" fillId="0" borderId="0" xfId="56" applyNumberFormat="1" applyFont="1" applyBorder="1"/>
    <xf numFmtId="43" fontId="31" fillId="0" borderId="0" xfId="56" applyFont="1" applyBorder="1"/>
    <xf numFmtId="3" fontId="3" fillId="0" borderId="0" xfId="5" applyNumberFormat="1" applyBorder="1"/>
    <xf numFmtId="9" fontId="3" fillId="0" borderId="0" xfId="5" applyNumberFormat="1" applyBorder="1"/>
    <xf numFmtId="0" fontId="3" fillId="0" borderId="0" xfId="5" applyBorder="1"/>
    <xf numFmtId="3" fontId="3" fillId="0" borderId="1" xfId="5" applyNumberFormat="1" applyBorder="1"/>
    <xf numFmtId="3" fontId="31" fillId="0" borderId="0" xfId="5" applyNumberFormat="1" applyFont="1" applyBorder="1"/>
    <xf numFmtId="3" fontId="3" fillId="0" borderId="0" xfId="115" applyNumberFormat="1" applyFont="1" applyBorder="1" applyAlignment="1">
      <alignment wrapText="1"/>
    </xf>
    <xf numFmtId="9" fontId="31" fillId="0" borderId="0" xfId="115" applyFont="1" applyBorder="1"/>
    <xf numFmtId="10" fontId="3" fillId="0" borderId="0" xfId="115" applyNumberFormat="1" applyFont="1"/>
    <xf numFmtId="0" fontId="40" fillId="0" borderId="0" xfId="5" applyFont="1" applyFill="1" applyBorder="1"/>
    <xf numFmtId="0" fontId="3" fillId="0" borderId="0" xfId="5" applyFont="1"/>
    <xf numFmtId="0" fontId="3" fillId="0" borderId="0" xfId="5" applyFont="1" applyBorder="1" applyAlignment="1">
      <alignment horizontal="center"/>
    </xf>
    <xf numFmtId="0" fontId="40" fillId="31" borderId="1" xfId="5" applyFont="1" applyFill="1" applyBorder="1" applyAlignment="1">
      <alignment horizontal="center" vertical="center" wrapText="1"/>
    </xf>
    <xf numFmtId="0" fontId="40" fillId="31" borderId="1" xfId="5" applyFont="1" applyFill="1" applyBorder="1"/>
    <xf numFmtId="3" fontId="3" fillId="0" borderId="1" xfId="5" applyNumberFormat="1" applyFont="1" applyBorder="1"/>
    <xf numFmtId="3" fontId="40" fillId="0" borderId="1" xfId="5" applyNumberFormat="1" applyFont="1" applyBorder="1"/>
    <xf numFmtId="3" fontId="3" fillId="0" borderId="0" xfId="5" applyNumberFormat="1" applyFont="1"/>
    <xf numFmtId="10" fontId="3" fillId="0" borderId="0" xfId="2" applyNumberFormat="1" applyFont="1" applyBorder="1"/>
    <xf numFmtId="9" fontId="3" fillId="0" borderId="0" xfId="2" applyFont="1" applyBorder="1"/>
    <xf numFmtId="10" fontId="3" fillId="0" borderId="0" xfId="115" applyNumberFormat="1" applyFont="1" applyFill="1"/>
    <xf numFmtId="10" fontId="3" fillId="0" borderId="0" xfId="2" applyNumberFormat="1" applyFont="1"/>
    <xf numFmtId="9" fontId="40" fillId="3" borderId="34" xfId="2" applyFont="1" applyFill="1" applyBorder="1"/>
    <xf numFmtId="3" fontId="36" fillId="38" borderId="1" xfId="0" applyNumberFormat="1" applyFont="1" applyFill="1" applyBorder="1" applyAlignment="1">
      <alignment horizontal="center" vertical="center"/>
    </xf>
    <xf numFmtId="3" fontId="36" fillId="38" borderId="1" xfId="0" applyNumberFormat="1" applyFont="1" applyFill="1" applyBorder="1" applyAlignment="1">
      <alignment horizontal="center" vertical="center" wrapText="1"/>
    </xf>
    <xf numFmtId="0" fontId="36" fillId="38" borderId="1" xfId="0" applyFont="1" applyFill="1" applyBorder="1" applyAlignment="1">
      <alignment horizontal="center" vertical="center"/>
    </xf>
    <xf numFmtId="0" fontId="36" fillId="38" borderId="1" xfId="0" applyNumberFormat="1" applyFont="1" applyFill="1" applyBorder="1" applyAlignment="1">
      <alignment horizontal="center" vertical="center" wrapText="1"/>
    </xf>
    <xf numFmtId="0" fontId="36" fillId="38" borderId="1" xfId="0" applyFont="1" applyFill="1" applyBorder="1" applyAlignment="1">
      <alignment horizontal="center" vertical="center" wrapText="1"/>
    </xf>
    <xf numFmtId="0" fontId="39" fillId="27" borderId="0" xfId="5" applyFont="1" applyFill="1" applyAlignment="1">
      <alignment horizontal="center"/>
    </xf>
    <xf numFmtId="0" fontId="38" fillId="0" borderId="0" xfId="5" applyFont="1" applyAlignment="1">
      <alignment horizontal="center"/>
    </xf>
    <xf numFmtId="0" fontId="39" fillId="0" borderId="17" xfId="5" applyFont="1" applyBorder="1" applyAlignment="1">
      <alignment horizontal="center"/>
    </xf>
    <xf numFmtId="0" fontId="39" fillId="0" borderId="19" xfId="5" applyFont="1" applyBorder="1" applyAlignment="1">
      <alignment horizontal="center"/>
    </xf>
    <xf numFmtId="0" fontId="39" fillId="0" borderId="17" xfId="5" applyFont="1" applyBorder="1" applyAlignment="1">
      <alignment horizontal="center" wrapText="1"/>
    </xf>
    <xf numFmtId="0" fontId="39" fillId="0" borderId="18" xfId="5" applyFont="1" applyBorder="1" applyAlignment="1">
      <alignment horizontal="center" wrapText="1"/>
    </xf>
    <xf numFmtId="0" fontId="39" fillId="0" borderId="19" xfId="5" applyFont="1" applyBorder="1" applyAlignment="1">
      <alignment horizontal="center" wrapText="1"/>
    </xf>
    <xf numFmtId="0" fontId="39" fillId="0" borderId="26" xfId="5" applyFont="1" applyBorder="1" applyAlignment="1">
      <alignment horizontal="center"/>
    </xf>
    <xf numFmtId="0" fontId="39" fillId="0" borderId="27" xfId="5" applyFont="1" applyBorder="1" applyAlignment="1">
      <alignment horizontal="center"/>
    </xf>
    <xf numFmtId="0" fontId="39" fillId="0" borderId="28" xfId="5" applyFont="1" applyBorder="1" applyAlignment="1">
      <alignment horizontal="center"/>
    </xf>
    <xf numFmtId="0" fontId="39" fillId="0" borderId="0" xfId="5" applyFont="1" applyAlignment="1">
      <alignment horizontal="center"/>
    </xf>
  </cellXfs>
  <cellStyles count="124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Calculation" xfId="33"/>
    <cellStyle name="Check Cell" xfId="34"/>
    <cellStyle name="Euro" xfId="35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Hipervínculo 2" xfId="42"/>
    <cellStyle name="Hipervínculo 3" xfId="43"/>
    <cellStyle name="Hipervínculo 4" xfId="44"/>
    <cellStyle name="Hipervínculo 5" xfId="45"/>
    <cellStyle name="Hyperlink" xfId="46"/>
    <cellStyle name="Incorrecto 2" xfId="47"/>
    <cellStyle name="Input" xfId="48"/>
    <cellStyle name="Linked Cell" xfId="49"/>
    <cellStyle name="Millares 2" xfId="3"/>
    <cellStyle name="Millares 2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oneda 2" xfId="57"/>
    <cellStyle name="Moneda 3" xfId="58"/>
    <cellStyle name="Moneda 4" xfId="59"/>
    <cellStyle name="Moneda 5" xfId="60"/>
    <cellStyle name="Moneda 6" xfId="61"/>
    <cellStyle name="Moneda 7" xfId="62"/>
    <cellStyle name="Neutral 2" xfId="63"/>
    <cellStyle name="Normal" xfId="0" builtinId="0"/>
    <cellStyle name="Normal 10" xfId="7"/>
    <cellStyle name="Normal 11" xfId="64"/>
    <cellStyle name="Normal 12" xfId="65"/>
    <cellStyle name="Normal 13" xfId="66"/>
    <cellStyle name="Normal 14" xfId="67"/>
    <cellStyle name="Normal 15" xfId="68"/>
    <cellStyle name="Normal 16" xfId="69"/>
    <cellStyle name="Normal 17" xfId="70"/>
    <cellStyle name="Normal 18" xfId="71"/>
    <cellStyle name="Normal 19" xfId="72"/>
    <cellStyle name="Normal 2" xfId="1"/>
    <cellStyle name="Normal 2 2" xfId="73"/>
    <cellStyle name="Normal 2 2 2" xfId="74"/>
    <cellStyle name="Normal 2 3" xfId="75"/>
    <cellStyle name="Normal 2 3 2" xfId="76"/>
    <cellStyle name="Normal 2_FLUJOS AAC- DACG" xfId="77"/>
    <cellStyle name="Normal 20" xfId="78"/>
    <cellStyle name="Normal 21" xfId="79"/>
    <cellStyle name="Normal 22" xfId="80"/>
    <cellStyle name="Normal 23" xfId="81"/>
    <cellStyle name="Normal 24" xfId="82"/>
    <cellStyle name="Normal 25" xfId="83"/>
    <cellStyle name="Normal 26" xfId="84"/>
    <cellStyle name="Normal 27" xfId="85"/>
    <cellStyle name="Normal 28" xfId="86"/>
    <cellStyle name="Normal 29" xfId="87"/>
    <cellStyle name="Normal 3" xfId="4"/>
    <cellStyle name="Normal 3 2" xfId="88"/>
    <cellStyle name="Normal 30" xfId="89"/>
    <cellStyle name="Normal 31" xfId="90"/>
    <cellStyle name="Normal 32" xfId="91"/>
    <cellStyle name="Normal 33" xfId="92"/>
    <cellStyle name="Normal 34" xfId="93"/>
    <cellStyle name="Normal 35" xfId="94"/>
    <cellStyle name="Normal 36" xfId="95"/>
    <cellStyle name="Normal 37" xfId="96"/>
    <cellStyle name="Normal 38" xfId="97"/>
    <cellStyle name="Normal 39" xfId="98"/>
    <cellStyle name="Normal 4" xfId="5"/>
    <cellStyle name="Normal 40" xfId="99"/>
    <cellStyle name="Normal 41" xfId="100"/>
    <cellStyle name="Normal 42" xfId="101"/>
    <cellStyle name="Normal 43" xfId="102"/>
    <cellStyle name="Normal 44" xfId="103"/>
    <cellStyle name="Normal 45" xfId="104"/>
    <cellStyle name="Normal 46" xfId="105"/>
    <cellStyle name="Normal 47" xfId="106"/>
    <cellStyle name="Normal 48" xfId="107"/>
    <cellStyle name="Normal 49" xfId="120"/>
    <cellStyle name="Normal 5" xfId="6"/>
    <cellStyle name="Normal 50" xfId="121"/>
    <cellStyle name="Normal 51" xfId="122"/>
    <cellStyle name="Normal 52" xfId="123"/>
    <cellStyle name="Normal 6" xfId="108"/>
    <cellStyle name="Normal 7" xfId="109"/>
    <cellStyle name="Normal 8" xfId="110"/>
    <cellStyle name="Normal 9" xfId="111"/>
    <cellStyle name="Notas 2" xfId="112"/>
    <cellStyle name="Note" xfId="113"/>
    <cellStyle name="Output" xfId="114"/>
    <cellStyle name="Porcentaje" xfId="2" builtinId="5"/>
    <cellStyle name="Porcentual 2" xfId="115"/>
    <cellStyle name="Porcentual 3" xfId="116"/>
    <cellStyle name="Porcentual 4" xfId="117"/>
    <cellStyle name="Title" xfId="118"/>
    <cellStyle name="Warning Text" xfId="119"/>
  </cellStyles>
  <dxfs count="6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9" defaultPivotStyle="PivotStyleLight16"/>
  <colors>
    <mruColors>
      <color rgb="FFFF4B4B"/>
      <color rgb="FFFFFF8F"/>
      <color rgb="FFFFFF9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8449947642556"/>
          <c:y val="1.5559005243109741E-2"/>
          <c:w val="0.80627121609803321"/>
          <c:h val="0.720928607160655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201924759405103E-2"/>
                  <c:y val="-3.80668954842183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2F-4990-9188-6A305B694DA2}"/>
                </c:ext>
              </c:extLst>
            </c:dLbl>
            <c:dLbl>
              <c:idx val="1"/>
              <c:layout>
                <c:manualLayout>
                  <c:x val="-5.6319570398390063E-2"/>
                  <c:y val="-4.14894405831613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2F-4990-9188-6A305B694DA2}"/>
                </c:ext>
              </c:extLst>
            </c:dLbl>
            <c:dLbl>
              <c:idx val="2"/>
              <c:layout>
                <c:manualLayout>
                  <c:x val="-3.9243881046000142E-2"/>
                  <c:y val="-2.7800108555835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2F-4990-9188-6A305B694DA2}"/>
                </c:ext>
              </c:extLst>
            </c:dLbl>
            <c:dLbl>
              <c:idx val="3"/>
              <c:layout>
                <c:manualLayout>
                  <c:x val="-7.7377461360986124E-2"/>
                  <c:y val="-4.1865425026355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2F-4990-9188-6A305B694DA2}"/>
                </c:ext>
              </c:extLst>
            </c:dLbl>
            <c:dLbl>
              <c:idx val="4"/>
              <c:layout>
                <c:manualLayout>
                  <c:x val="-8.4685705330897768E-2"/>
                  <c:y val="-4.2987304255144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2F-4990-9188-6A305B694DA2}"/>
                </c:ext>
              </c:extLst>
            </c:dLbl>
            <c:dLbl>
              <c:idx val="5"/>
              <c:layout>
                <c:manualLayout>
                  <c:x val="-2.1140544782180259E-2"/>
                  <c:y val="3.1019585953588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2F-4990-9188-6A305B694DA2}"/>
                </c:ext>
              </c:extLst>
            </c:dLbl>
            <c:dLbl>
              <c:idx val="6"/>
              <c:layout>
                <c:manualLayout>
                  <c:x val="-3.5699737532808411E-2"/>
                  <c:y val="-2.4403078255994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072538860103627E-2"/>
                  <c:y val="3.05343593020534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2F-4990-9188-6A305B694DA2}"/>
                </c:ext>
              </c:extLst>
            </c:dLbl>
            <c:dLbl>
              <c:idx val="8"/>
              <c:layout>
                <c:manualLayout>
                  <c:x val="-5.3685948036072045E-2"/>
                  <c:y val="-2.7809617508834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02F-4990-9188-6A305B694DA2}"/>
                </c:ext>
              </c:extLst>
            </c:dLbl>
            <c:dLbl>
              <c:idx val="9"/>
              <c:layout>
                <c:manualLayout>
                  <c:x val="-1.7158817411974444E-2"/>
                  <c:y val="2.7929177599080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02F-4990-9188-6A305B694DA2}"/>
                </c:ext>
              </c:extLst>
            </c:dLbl>
            <c:dLbl>
              <c:idx val="11"/>
              <c:layout>
                <c:manualLayout>
                  <c:x val="0"/>
                  <c:y val="1.9417475728158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02F-4990-9188-6A305B694DA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GRAFICO!$H$4:$H$15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GRAFICO!$J$4:$J$15</c:f>
              <c:numCache>
                <c:formatCode>0.00%</c:formatCode>
                <c:ptCount val="12"/>
                <c:pt idx="0">
                  <c:v>2.1551801197528538E-2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E02F-4990-9188-6A305B694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56672"/>
        <c:axId val="103395328"/>
      </c:lineChart>
      <c:catAx>
        <c:axId val="10335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3395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39532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3356672"/>
        <c:crosses val="autoZero"/>
        <c:crossBetween val="between"/>
      </c:valAx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6164273207783"/>
          <c:y val="3.958341386599501E-2"/>
          <c:w val="0.81649965886020004"/>
          <c:h val="0.79375161489183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GRAFICO!$D$28</c:f>
              <c:strCache>
                <c:ptCount val="1"/>
                <c:pt idx="0">
                  <c:v>ACUMULADO </c:v>
                </c:pt>
              </c:strCache>
            </c:strRef>
          </c:tx>
          <c:spPr>
            <a:gradFill rotWithShape="0">
              <a:gsLst>
                <a:gs pos="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.10096411646889852"/>
                  <c:y val="8.43957143937938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F2-44BD-8E42-A44238890965}"/>
                </c:ext>
              </c:extLst>
            </c:dLbl>
            <c:dLbl>
              <c:idx val="1"/>
              <c:layout>
                <c:manualLayout>
                  <c:x val="5.5946205593246104E-2"/>
                  <c:y val="7.89714686665707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F2-44BD-8E42-A44238890965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GRAFICO!$B$29:$B$40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GRAFICO!$D$29:$D$40</c:f>
              <c:numCache>
                <c:formatCode>#,##0</c:formatCode>
                <c:ptCount val="12"/>
                <c:pt idx="0">
                  <c:v>1565834672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8F2-44BD-8E42-A44238890965}"/>
            </c:ext>
          </c:extLst>
        </c:ser>
        <c:ser>
          <c:idx val="1"/>
          <c:order val="1"/>
          <c:tx>
            <c:strRef>
              <c:f>GRAFICO!$C$28</c:f>
              <c:strCache>
                <c:ptCount val="1"/>
                <c:pt idx="0">
                  <c:v>PAGADO </c:v>
                </c:pt>
              </c:strCache>
            </c:strRef>
          </c:tx>
          <c:spPr>
            <a:gradFill rotWithShape="0">
              <a:gsLst>
                <a:gs pos="0">
                  <a:srgbClr val="993366"/>
                </a:gs>
                <a:gs pos="100000">
                  <a:srgbClr val="993366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3.7735856531640952E-2"/>
                  <c:y val="1.47819660014781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F2-44BD-8E42-A44238890965}"/>
                </c:ext>
              </c:extLst>
            </c:dLbl>
            <c:dLbl>
              <c:idx val="3"/>
              <c:layout>
                <c:manualLayout>
                  <c:x val="6.1016703313619934E-3"/>
                  <c:y val="1.4181092947036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F2-44BD-8E42-A44238890965}"/>
                </c:ext>
              </c:extLst>
            </c:dLbl>
            <c:dLbl>
              <c:idx val="4"/>
              <c:layout>
                <c:manualLayout>
                  <c:x val="1.8868313430495342E-2"/>
                  <c:y val="5.36358978891470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F2-44BD-8E42-A44238890965}"/>
                </c:ext>
              </c:extLst>
            </c:dLbl>
            <c:dLbl>
              <c:idx val="5"/>
              <c:layout>
                <c:manualLayout>
                  <c:x val="3.4675961203776216E-2"/>
                  <c:y val="7.072206666290853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F2-44BD-8E42-A44238890965}"/>
                </c:ext>
              </c:extLst>
            </c:dLbl>
            <c:dLbl>
              <c:idx val="6"/>
              <c:layout>
                <c:manualLayout>
                  <c:x val="5.0179211469534052E-2"/>
                  <c:y val="1.5910898965791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F2-44BD-8E42-A44238890965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GRAFICO!$B$29:$B$40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GRAFICO!$C$29:$C$40</c:f>
              <c:numCache>
                <c:formatCode>#,##0</c:formatCode>
                <c:ptCount val="12"/>
                <c:pt idx="0">
                  <c:v>1565834672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8F2-44BD-8E42-A44238890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666304"/>
        <c:axId val="113684864"/>
      </c:barChart>
      <c:lineChart>
        <c:grouping val="standard"/>
        <c:varyColors val="0"/>
        <c:ser>
          <c:idx val="3"/>
          <c:order val="2"/>
          <c:tx>
            <c:strRef>
              <c:f>GRAFICO!$D$29:$D$40</c:f>
              <c:strCache>
                <c:ptCount val="1"/>
                <c:pt idx="0">
                  <c:v>1.565.834.672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GRAFICO!$D$29:$D$40</c:f>
              <c:numCache>
                <c:formatCode>#,##0</c:formatCode>
                <c:ptCount val="12"/>
                <c:pt idx="0">
                  <c:v>1565834672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58F2-44BD-8E42-A44238890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86400"/>
        <c:axId val="113687936"/>
      </c:lineChart>
      <c:catAx>
        <c:axId val="1136663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3684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3684864"/>
        <c:scaling>
          <c:orientation val="minMax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3666304"/>
        <c:crosses val="autoZero"/>
        <c:crossBetween val="between"/>
      </c:valAx>
      <c:catAx>
        <c:axId val="113686400"/>
        <c:scaling>
          <c:orientation val="minMax"/>
        </c:scaling>
        <c:delete val="1"/>
        <c:axPos val="b"/>
        <c:majorTickMark val="out"/>
        <c:minorTickMark val="none"/>
        <c:tickLblPos val="none"/>
        <c:crossAx val="113687936"/>
        <c:crosses val="autoZero"/>
        <c:auto val="0"/>
        <c:lblAlgn val="ctr"/>
        <c:lblOffset val="100"/>
        <c:noMultiLvlLbl val="0"/>
      </c:catAx>
      <c:valAx>
        <c:axId val="11368793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113686400"/>
        <c:crosses val="autoZero"/>
        <c:crossBetween val="between"/>
      </c:valAx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>
      <c:oddHeader>&amp;A</c:oddHeader>
      <c:oddFooter>Page &amp;P</c:oddFooter>
    </c:headerFooter>
    <c:pageMargins b="1" l="0.75000000000001465" r="0.7500000000000146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/>
              <a:t>Gasto Acumulado por Sector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6"/>
              <c:layout>
                <c:manualLayout>
                  <c:x val="1.28205128205128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5F-4A19-A330-2E9A5ACDA1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SECTOR!$A$5:$A$16</c:f>
              <c:strCache>
                <c:ptCount val="12"/>
                <c:pt idx="0">
                  <c:v>TRANSPORTE</c:v>
                </c:pt>
                <c:pt idx="1">
                  <c:v>MULTISECTORIAL</c:v>
                </c:pt>
                <c:pt idx="2">
                  <c:v>SALUD</c:v>
                </c:pt>
                <c:pt idx="3">
                  <c:v>EDUCACIÓN Y CULTURA</c:v>
                </c:pt>
                <c:pt idx="4">
                  <c:v>ENERGÍA</c:v>
                </c:pt>
                <c:pt idx="5">
                  <c:v>DEFENSA Y SEGURIDAD</c:v>
                </c:pt>
                <c:pt idx="6">
                  <c:v>DEPORTE</c:v>
                </c:pt>
                <c:pt idx="7">
                  <c:v>AGUA POTABLE Y ALCANTARILLADO</c:v>
                </c:pt>
                <c:pt idx="8">
                  <c:v>SILVOAGROPECUARIO</c:v>
                </c:pt>
                <c:pt idx="9">
                  <c:v>INDUSTRIA, COMERCIO, FINANZAS Y TURISMO</c:v>
                </c:pt>
                <c:pt idx="10">
                  <c:v>VIVIENDA</c:v>
                </c:pt>
                <c:pt idx="11">
                  <c:v>PESCA</c:v>
                </c:pt>
              </c:strCache>
            </c:strRef>
          </c:cat>
          <c:val>
            <c:numRef>
              <c:f>SECTOR!$E$5:$E$16</c:f>
              <c:numCache>
                <c:formatCode>#,##0</c:formatCode>
                <c:ptCount val="12"/>
                <c:pt idx="0">
                  <c:v>378517856</c:v>
                </c:pt>
                <c:pt idx="1">
                  <c:v>83332512</c:v>
                </c:pt>
                <c:pt idx="2">
                  <c:v>448326429</c:v>
                </c:pt>
                <c:pt idx="3">
                  <c:v>484374535</c:v>
                </c:pt>
                <c:pt idx="4">
                  <c:v>83944</c:v>
                </c:pt>
                <c:pt idx="5">
                  <c:v>1645250</c:v>
                </c:pt>
                <c:pt idx="6">
                  <c:v>3665116</c:v>
                </c:pt>
                <c:pt idx="7">
                  <c:v>95454712</c:v>
                </c:pt>
                <c:pt idx="8">
                  <c:v>0</c:v>
                </c:pt>
                <c:pt idx="9">
                  <c:v>0</c:v>
                </c:pt>
                <c:pt idx="10">
                  <c:v>25410198</c:v>
                </c:pt>
                <c:pt idx="11">
                  <c:v>45024120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D5F-4A19-A330-2E9A5ACDA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shape val="box"/>
        <c:axId val="112186112"/>
        <c:axId val="112187648"/>
        <c:axId val="0"/>
      </c:bar3DChart>
      <c:catAx>
        <c:axId val="11218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187648"/>
        <c:crosses val="autoZero"/>
        <c:auto val="1"/>
        <c:lblAlgn val="ctr"/>
        <c:lblOffset val="100"/>
        <c:noMultiLvlLbl val="0"/>
      </c:catAx>
      <c:valAx>
        <c:axId val="1121876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2186112"/>
        <c:crosses val="autoZero"/>
        <c:crossBetween val="between"/>
        <c:dispUnits>
          <c:builtInUnit val="millions"/>
          <c:dispUnitsLbl/>
        </c:dispUnits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PROVINCIA!$A$5:$A$11</c:f>
              <c:strCache>
                <c:ptCount val="7"/>
                <c:pt idx="0">
                  <c:v>OSORNO</c:v>
                </c:pt>
                <c:pt idx="1">
                  <c:v>LLANQUIHUE</c:v>
                </c:pt>
                <c:pt idx="2">
                  <c:v>CHILOE</c:v>
                </c:pt>
                <c:pt idx="3">
                  <c:v>FOMENTO</c:v>
                </c:pt>
                <c:pt idx="4">
                  <c:v>PALENA</c:v>
                </c:pt>
                <c:pt idx="5">
                  <c:v>BOMBEROS</c:v>
                </c:pt>
                <c:pt idx="6">
                  <c:v>REGIONAL</c:v>
                </c:pt>
              </c:strCache>
            </c:strRef>
          </c:cat>
          <c:val>
            <c:numRef>
              <c:f>PROVINCIA!$E$5:$E$11</c:f>
              <c:numCache>
                <c:formatCode>#,##0</c:formatCode>
                <c:ptCount val="7"/>
                <c:pt idx="0">
                  <c:v>615372306</c:v>
                </c:pt>
                <c:pt idx="1">
                  <c:v>532287268</c:v>
                </c:pt>
                <c:pt idx="2">
                  <c:v>301312990</c:v>
                </c:pt>
                <c:pt idx="3">
                  <c:v>45024120</c:v>
                </c:pt>
                <c:pt idx="4">
                  <c:v>71837988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D1-4F93-90AC-4AF06FA1770F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PROVINCIA!$A$5:$A$11</c:f>
              <c:strCache>
                <c:ptCount val="7"/>
                <c:pt idx="0">
                  <c:v>OSORNO</c:v>
                </c:pt>
                <c:pt idx="1">
                  <c:v>LLANQUIHUE</c:v>
                </c:pt>
                <c:pt idx="2">
                  <c:v>CHILOE</c:v>
                </c:pt>
                <c:pt idx="3">
                  <c:v>FOMENTO</c:v>
                </c:pt>
                <c:pt idx="4">
                  <c:v>PALENA</c:v>
                </c:pt>
                <c:pt idx="5">
                  <c:v>BOMBEROS</c:v>
                </c:pt>
                <c:pt idx="6">
                  <c:v>REGIONAL</c:v>
                </c:pt>
              </c:strCache>
            </c:strRef>
          </c:cat>
          <c:val>
            <c:numRef>
              <c:f>PROVINCIA!$G$5:$G$11</c:f>
              <c:numCache>
                <c:formatCode>#,##0</c:formatCode>
                <c:ptCount val="7"/>
                <c:pt idx="0">
                  <c:v>24948295823.398922</c:v>
                </c:pt>
                <c:pt idx="1">
                  <c:v>25862433379.114529</c:v>
                </c:pt>
                <c:pt idx="2">
                  <c:v>25528581586.398918</c:v>
                </c:pt>
                <c:pt idx="3">
                  <c:v>13298375507.333332</c:v>
                </c:pt>
                <c:pt idx="4">
                  <c:v>14924852489.398918</c:v>
                </c:pt>
                <c:pt idx="5">
                  <c:v>1722231000</c:v>
                </c:pt>
                <c:pt idx="6">
                  <c:v>3938325000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2D1-4F93-90AC-4AF06FA17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shape val="box"/>
        <c:axId val="112253952"/>
        <c:axId val="112255744"/>
        <c:axId val="0"/>
      </c:bar3DChart>
      <c:catAx>
        <c:axId val="11225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L"/>
          </a:p>
        </c:txPr>
        <c:crossAx val="112255744"/>
        <c:crosses val="autoZero"/>
        <c:auto val="1"/>
        <c:lblAlgn val="ctr"/>
        <c:lblOffset val="100"/>
        <c:noMultiLvlLbl val="0"/>
      </c:catAx>
      <c:valAx>
        <c:axId val="1122557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L"/>
          </a:p>
        </c:txPr>
        <c:crossAx val="112253952"/>
        <c:crosses val="autoZero"/>
        <c:crossBetween val="between"/>
        <c:dispUnits>
          <c:builtInUnit val="millions"/>
          <c:dispUnitsLbl/>
        </c:dispUnits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/>
              <a:t>Compromiso </a:t>
            </a:r>
          </a:p>
          <a:p>
            <a:pPr>
              <a:defRPr/>
            </a:pPr>
            <a:r>
              <a:rPr lang="es-CL"/>
              <a:t>Versus</a:t>
            </a:r>
            <a:r>
              <a:rPr lang="es-CL" baseline="0"/>
              <a:t> </a:t>
            </a:r>
          </a:p>
          <a:p>
            <a:pPr>
              <a:defRPr/>
            </a:pPr>
            <a:r>
              <a:rPr lang="es-CL" baseline="0"/>
              <a:t>Acumulado al Mes de Enero</a:t>
            </a:r>
          </a:p>
          <a:p>
            <a:pPr>
              <a:defRPr/>
            </a:pPr>
            <a:endParaRPr lang="es-CL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C00000"/>
            </a:solidFill>
          </c:spPr>
          <c:invertIfNegative val="0"/>
          <c:cat>
            <c:strRef>
              <c:f>PROVISION!$A$5:$A$15</c:f>
              <c:strCache>
                <c:ptCount val="11"/>
                <c:pt idx="0">
                  <c:v>LIBRE</c:v>
                </c:pt>
                <c:pt idx="1">
                  <c:v>ENERGIZACION</c:v>
                </c:pt>
                <c:pt idx="2">
                  <c:v>FIE</c:v>
                </c:pt>
                <c:pt idx="3">
                  <c:v>SS</c:v>
                </c:pt>
                <c:pt idx="4">
                  <c:v>FIC</c:v>
                </c:pt>
                <c:pt idx="5">
                  <c:v>RSD</c:v>
                </c:pt>
                <c:pt idx="6">
                  <c:v>PIR</c:v>
                </c:pt>
                <c:pt idx="7">
                  <c:v>PVP</c:v>
                </c:pt>
                <c:pt idx="8">
                  <c:v>PV</c:v>
                </c:pt>
                <c:pt idx="9">
                  <c:v>FAR</c:v>
                </c:pt>
                <c:pt idx="10">
                  <c:v>FRIL</c:v>
                </c:pt>
              </c:strCache>
            </c:strRef>
          </c:cat>
          <c:val>
            <c:numRef>
              <c:f>PROVISION!$E$5:$E$15</c:f>
              <c:numCache>
                <c:formatCode>#,##0</c:formatCode>
                <c:ptCount val="11"/>
                <c:pt idx="0">
                  <c:v>50512103</c:v>
                </c:pt>
                <c:pt idx="1">
                  <c:v>83944</c:v>
                </c:pt>
                <c:pt idx="2">
                  <c:v>354278930</c:v>
                </c:pt>
                <c:pt idx="3">
                  <c:v>92604712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116778164</c:v>
                </c:pt>
                <c:pt idx="9">
                  <c:v>868244307</c:v>
                </c:pt>
                <c:pt idx="10">
                  <c:v>82286345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A3-4292-AC7F-4C00B784337C}"/>
            </c:ext>
          </c:extLst>
        </c:ser>
        <c:ser>
          <c:idx val="1"/>
          <c:order val="1"/>
          <c:spPr>
            <a:solidFill>
              <a:prstClr val="white">
                <a:lumMod val="85000"/>
              </a:prst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PROVISION!$A$5:$A$15</c:f>
              <c:strCache>
                <c:ptCount val="11"/>
                <c:pt idx="0">
                  <c:v>LIBRE</c:v>
                </c:pt>
                <c:pt idx="1">
                  <c:v>ENERGIZACION</c:v>
                </c:pt>
                <c:pt idx="2">
                  <c:v>FIE</c:v>
                </c:pt>
                <c:pt idx="3">
                  <c:v>SS</c:v>
                </c:pt>
                <c:pt idx="4">
                  <c:v>FIC</c:v>
                </c:pt>
                <c:pt idx="5">
                  <c:v>RSD</c:v>
                </c:pt>
                <c:pt idx="6">
                  <c:v>PIR</c:v>
                </c:pt>
                <c:pt idx="7">
                  <c:v>PVP</c:v>
                </c:pt>
                <c:pt idx="8">
                  <c:v>PV</c:v>
                </c:pt>
                <c:pt idx="9">
                  <c:v>FAR</c:v>
                </c:pt>
                <c:pt idx="10">
                  <c:v>FRIL</c:v>
                </c:pt>
              </c:strCache>
            </c:strRef>
          </c:cat>
          <c:val>
            <c:numRef>
              <c:f>PROVISION!$G$5:$G$15</c:f>
              <c:numCache>
                <c:formatCode>#,##0</c:formatCode>
                <c:ptCount val="11"/>
                <c:pt idx="0">
                  <c:v>41611735126.644646</c:v>
                </c:pt>
                <c:pt idx="1">
                  <c:v>9656307832</c:v>
                </c:pt>
                <c:pt idx="2">
                  <c:v>5863498900</c:v>
                </c:pt>
                <c:pt idx="3">
                  <c:v>2784296556</c:v>
                </c:pt>
                <c:pt idx="4">
                  <c:v>1990433000</c:v>
                </c:pt>
                <c:pt idx="5">
                  <c:v>5961390157</c:v>
                </c:pt>
                <c:pt idx="6">
                  <c:v>1540189118</c:v>
                </c:pt>
                <c:pt idx="7">
                  <c:v>341281850</c:v>
                </c:pt>
                <c:pt idx="8">
                  <c:v>17268587382</c:v>
                </c:pt>
                <c:pt idx="9">
                  <c:v>17889648697</c:v>
                </c:pt>
                <c:pt idx="10">
                  <c:v>5314680000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FA3-4292-AC7F-4C00B7843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shape val="box"/>
        <c:axId val="115350912"/>
        <c:axId val="115356800"/>
        <c:axId val="0"/>
      </c:bar3DChart>
      <c:catAx>
        <c:axId val="11535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356800"/>
        <c:crosses val="autoZero"/>
        <c:auto val="1"/>
        <c:lblAlgn val="ctr"/>
        <c:lblOffset val="100"/>
        <c:noMultiLvlLbl val="0"/>
      </c:catAx>
      <c:valAx>
        <c:axId val="1153568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5350912"/>
        <c:crosses val="autoZero"/>
        <c:crossBetween val="between"/>
        <c:dispUnits>
          <c:builtInUnit val="millions"/>
          <c:dispUnitsLbl/>
        </c:dispUnits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/>
              <a:t>Marco Decretado</a:t>
            </a:r>
            <a:r>
              <a:rPr lang="es-CL" baseline="0"/>
              <a:t> </a:t>
            </a:r>
          </a:p>
          <a:p>
            <a:pPr>
              <a:defRPr/>
            </a:pPr>
            <a:r>
              <a:rPr lang="es-CL" baseline="0"/>
              <a:t>Versus </a:t>
            </a:r>
          </a:p>
          <a:p>
            <a:pPr>
              <a:defRPr/>
            </a:pPr>
            <a:r>
              <a:rPr lang="es-CL" baseline="0"/>
              <a:t>Acumulado  al Mes de Enero</a:t>
            </a:r>
            <a:endParaRPr lang="es-CL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C00000"/>
            </a:solidFill>
          </c:spPr>
          <c:invertIfNegative val="0"/>
          <c:cat>
            <c:strRef>
              <c:f>PROVISION!$A$5:$A$15</c:f>
              <c:strCache>
                <c:ptCount val="11"/>
                <c:pt idx="0">
                  <c:v>LIBRE</c:v>
                </c:pt>
                <c:pt idx="1">
                  <c:v>ENERGIZACION</c:v>
                </c:pt>
                <c:pt idx="2">
                  <c:v>FIE</c:v>
                </c:pt>
                <c:pt idx="3">
                  <c:v>SS</c:v>
                </c:pt>
                <c:pt idx="4">
                  <c:v>FIC</c:v>
                </c:pt>
                <c:pt idx="5">
                  <c:v>RSD</c:v>
                </c:pt>
                <c:pt idx="6">
                  <c:v>PIR</c:v>
                </c:pt>
                <c:pt idx="7">
                  <c:v>PVP</c:v>
                </c:pt>
                <c:pt idx="8">
                  <c:v>PV</c:v>
                </c:pt>
                <c:pt idx="9">
                  <c:v>FAR</c:v>
                </c:pt>
                <c:pt idx="10">
                  <c:v>FRIL</c:v>
                </c:pt>
              </c:strCache>
            </c:strRef>
          </c:cat>
          <c:val>
            <c:numRef>
              <c:f>PROVISION!$E$5:$E$15</c:f>
              <c:numCache>
                <c:formatCode>#,##0</c:formatCode>
                <c:ptCount val="11"/>
                <c:pt idx="0">
                  <c:v>50512103</c:v>
                </c:pt>
                <c:pt idx="1">
                  <c:v>83944</c:v>
                </c:pt>
                <c:pt idx="2">
                  <c:v>354278930</c:v>
                </c:pt>
                <c:pt idx="3">
                  <c:v>92604712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116778164</c:v>
                </c:pt>
                <c:pt idx="9">
                  <c:v>868244307</c:v>
                </c:pt>
                <c:pt idx="10">
                  <c:v>82286345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C2-4CF6-B1B5-9D590496118B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9.4062316284538507E-3"/>
                  <c:y val="1.0443864229765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C2-4CF6-B1B5-9D590496118B}"/>
                </c:ext>
              </c:extLst>
            </c:dLbl>
            <c:dLbl>
              <c:idx val="2"/>
              <c:layout>
                <c:manualLayout>
                  <c:x val="9.4062316284538507E-3"/>
                  <c:y val="3.48128807658836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C2-4CF6-B1B5-9D590496118B}"/>
                </c:ext>
              </c:extLst>
            </c:dLbl>
            <c:dLbl>
              <c:idx val="3"/>
              <c:layout>
                <c:manualLayout>
                  <c:x val="1.410934744268077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C2-4CF6-B1B5-9D590496118B}"/>
                </c:ext>
              </c:extLst>
            </c:dLbl>
            <c:dLbl>
              <c:idx val="9"/>
              <c:layout>
                <c:manualLayout>
                  <c:x val="9.4062316284538507E-3"/>
                  <c:y val="3.48128807658836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C2-4CF6-B1B5-9D59049611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PROVISION!$A$5:$A$15</c:f>
              <c:strCache>
                <c:ptCount val="11"/>
                <c:pt idx="0">
                  <c:v>LIBRE</c:v>
                </c:pt>
                <c:pt idx="1">
                  <c:v>ENERGIZACION</c:v>
                </c:pt>
                <c:pt idx="2">
                  <c:v>FIE</c:v>
                </c:pt>
                <c:pt idx="3">
                  <c:v>SS</c:v>
                </c:pt>
                <c:pt idx="4">
                  <c:v>FIC</c:v>
                </c:pt>
                <c:pt idx="5">
                  <c:v>RSD</c:v>
                </c:pt>
                <c:pt idx="6">
                  <c:v>PIR</c:v>
                </c:pt>
                <c:pt idx="7">
                  <c:v>PVP</c:v>
                </c:pt>
                <c:pt idx="8">
                  <c:v>PV</c:v>
                </c:pt>
                <c:pt idx="9">
                  <c:v>FAR</c:v>
                </c:pt>
                <c:pt idx="10">
                  <c:v>FRIL</c:v>
                </c:pt>
              </c:strCache>
            </c:strRef>
          </c:cat>
          <c:val>
            <c:numRef>
              <c:f>PROVISION!$I$5:$I$15</c:f>
              <c:numCache>
                <c:formatCode>#,##0</c:formatCode>
                <c:ptCount val="11"/>
                <c:pt idx="0">
                  <c:v>35193856000</c:v>
                </c:pt>
                <c:pt idx="1">
                  <c:v>3693600000</c:v>
                </c:pt>
                <c:pt idx="2">
                  <c:v>2565000000</c:v>
                </c:pt>
                <c:pt idx="3">
                  <c:v>1109619000</c:v>
                </c:pt>
                <c:pt idx="4">
                  <c:v>1990433000</c:v>
                </c:pt>
                <c:pt idx="5">
                  <c:v>0</c:v>
                </c:pt>
                <c:pt idx="6">
                  <c:v>367301000</c:v>
                </c:pt>
                <c:pt idx="7">
                  <c:v>0</c:v>
                </c:pt>
                <c:pt idx="8">
                  <c:v>3491224000</c:v>
                </c:pt>
                <c:pt idx="9">
                  <c:v>18928756000</c:v>
                </c:pt>
                <c:pt idx="10">
                  <c:v>5314680000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5C2-4CF6-B1B5-9D5904961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shape val="box"/>
        <c:axId val="115397376"/>
        <c:axId val="115398912"/>
        <c:axId val="0"/>
      </c:bar3DChart>
      <c:catAx>
        <c:axId val="11539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398912"/>
        <c:crosses val="autoZero"/>
        <c:auto val="1"/>
        <c:lblAlgn val="ctr"/>
        <c:lblOffset val="100"/>
        <c:noMultiLvlLbl val="0"/>
      </c:catAx>
      <c:valAx>
        <c:axId val="1153989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5397376"/>
        <c:crosses val="autoZero"/>
        <c:crossBetween val="between"/>
        <c:dispUnits>
          <c:builtInUnit val="millions"/>
          <c:dispUnitsLbl/>
        </c:dispUnits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15</xdr:row>
      <xdr:rowOff>76199</xdr:rowOff>
    </xdr:from>
    <xdr:to>
      <xdr:col>17</xdr:col>
      <xdr:colOff>695325</xdr:colOff>
      <xdr:row>35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57152</xdr:colOff>
      <xdr:row>1</xdr:row>
      <xdr:rowOff>104776</xdr:rowOff>
    </xdr:from>
    <xdr:to>
      <xdr:col>5</xdr:col>
      <xdr:colOff>666751</xdr:colOff>
      <xdr:row>26</xdr:row>
      <xdr:rowOff>142876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66674</xdr:rowOff>
    </xdr:from>
    <xdr:to>
      <xdr:col>8</xdr:col>
      <xdr:colOff>1114425</xdr:colOff>
      <xdr:row>43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15</xdr:row>
      <xdr:rowOff>95250</xdr:rowOff>
    </xdr:from>
    <xdr:to>
      <xdr:col>8</xdr:col>
      <xdr:colOff>733425</xdr:colOff>
      <xdr:row>37</xdr:row>
      <xdr:rowOff>57151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142874</xdr:rowOff>
    </xdr:from>
    <xdr:to>
      <xdr:col>6</xdr:col>
      <xdr:colOff>561975</xdr:colOff>
      <xdr:row>43</xdr:row>
      <xdr:rowOff>161924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561976</xdr:colOff>
      <xdr:row>16</xdr:row>
      <xdr:rowOff>152399</xdr:rowOff>
    </xdr:from>
    <xdr:to>
      <xdr:col>12</xdr:col>
      <xdr:colOff>771526</xdr:colOff>
      <xdr:row>44</xdr:row>
      <xdr:rowOff>9525</xdr:rowOff>
    </xdr:to>
    <xdr:graphicFrame macro="">
      <xdr:nvGraphicFramePr>
        <xdr:cNvPr id="3" name="2 Gráfico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" refreshedDate="43140.638475925924" createdVersion="4" refreshedVersion="4" minRefreshableVersion="3" recordCount="965">
  <cacheSource type="worksheet">
    <worksheetSource ref="A1:Q1048576" sheet="ENERO"/>
  </cacheSource>
  <cacheFields count="20">
    <cacheField name="SUBT." numFmtId="0">
      <sharedItems containsString="0" containsBlank="1" containsNumber="1" containsInteger="1" minValue="22" maxValue="33"/>
    </cacheField>
    <cacheField name="ESTADO" numFmtId="0">
      <sharedItems containsBlank="1"/>
    </cacheField>
    <cacheField name="SECTOR" numFmtId="0">
      <sharedItems containsBlank="1" count="18">
        <m/>
        <s v="SALUD"/>
        <s v="DEFENSA Y SEGURIDAD"/>
        <s v="TRANSPORTE"/>
        <s v="VIVIENDA"/>
        <s v="EDUCACIÓN Y CULTURA"/>
        <s v="MULTISECTORIAL"/>
        <s v="INDUSTRIA, COMERCIO, FINANZAS Y TURISMO"/>
        <s v="AGUA POTABLE Y ALCANTARILLADO"/>
        <s v="DEPORTE"/>
        <s v="ENERGÍA"/>
        <s v="PESCA"/>
        <s v="SILVOAGROPECUARIO"/>
        <s v="TRANSPORTE " u="1"/>
        <s v="ENERGIA" u="1"/>
        <s v="JUSTICIA" u="1"/>
        <s v="TURISMO" u="1"/>
        <s v="MULTESCTORIAL" u="1"/>
      </sharedItems>
    </cacheField>
    <cacheField name="PROVINCIA" numFmtId="0">
      <sharedItems containsBlank="1" count="10">
        <m/>
        <s v="OSORNO"/>
        <s v="LLANQUIHUE"/>
        <s v="CHILOE"/>
        <s v="PALENA"/>
        <s v="BOMBEROS"/>
        <s v="REGIONAL"/>
        <s v="FOMENTO"/>
        <s v="BOMBERO" u="1"/>
        <s v="REGION X" u="1"/>
      </sharedItems>
    </cacheField>
    <cacheField name="COMUNA" numFmtId="0">
      <sharedItems containsBlank="1"/>
    </cacheField>
    <cacheField name="PROVISION" numFmtId="0">
      <sharedItems containsBlank="1" containsMixedTypes="1" containsNumber="1" containsInteger="1" minValue="-4547" maxValue="-4547" count="14">
        <m/>
        <s v="FAR"/>
        <s v="LIBRE"/>
        <s v="FIE"/>
        <s v="SS"/>
        <s v="FNDR"/>
        <s v="ENERGIZACION"/>
        <s v="RSD"/>
        <s v="FRIL"/>
        <s v="PVP"/>
        <s v="PV"/>
        <s v="PIR"/>
        <s v="FIC"/>
        <n v="-4547" u="1"/>
      </sharedItems>
    </cacheField>
    <cacheField name="ETAPA" numFmtId="0">
      <sharedItems containsBlank="1"/>
    </cacheField>
    <cacheField name="BIP" numFmtId="0">
      <sharedItems containsBlank="1" containsMixedTypes="1" containsNumber="1" containsInteger="1" minValue="20086686" maxValue="40001823"/>
    </cacheField>
    <cacheField name="NOMBRE DEL PROYECTO" numFmtId="0">
      <sharedItems containsBlank="1"/>
    </cacheField>
    <cacheField name=" COSTO" numFmtId="3">
      <sharedItems containsString="0" containsBlank="1" containsNumber="1" minValue="12000000" maxValue="488685687035.19678"/>
    </cacheField>
    <cacheField name=" GASTO ANTERIORES" numFmtId="3">
      <sharedItems containsString="0" containsBlank="1" containsNumber="1" containsInteger="1" minValue="0" maxValue="30705360298"/>
    </cacheField>
    <cacheField name=" TOTAL A PAGAR 2017" numFmtId="3">
      <sharedItems containsString="0" containsBlank="1" containsNumber="1" containsInteger="1" minValue="0" maxValue="29616989751"/>
    </cacheField>
    <cacheField name="GASTO AÑOS ANTERIORES" numFmtId="3">
      <sharedItems containsString="0" containsBlank="1" containsNumber="1" containsInteger="1" minValue="0" maxValue="135082447683"/>
    </cacheField>
    <cacheField name=" SALDO COMPROMETIDO" numFmtId="3">
      <sharedItems containsBlank="1" containsMixedTypes="1" containsNumber="1" containsInteger="1" minValue="0" maxValue="112806108714"/>
    </cacheField>
    <cacheField name="COMPROMISO 2018" numFmtId="3">
      <sharedItems containsString="0" containsBlank="1" containsNumber="1" minValue="0" maxValue="110223094785.64462"/>
    </cacheField>
    <cacheField name="ENERO" numFmtId="3">
      <sharedItems containsString="0" containsBlank="1" containsNumber="1" containsInteger="1" minValue="0" maxValue="1565834672"/>
    </cacheField>
    <cacheField name="SALDO A DICIEMBRE" numFmtId="3">
      <sharedItems containsString="0" containsBlank="1" containsNumber="1" minValue="0" maxValue="108657260113.64462"/>
    </cacheField>
    <cacheField name="SALDO POR INVERTIR" numFmtId="3">
      <sharedItems containsString="0" containsBlank="1" containsNumber="1" minValue="-3000000000" maxValue="243380144566.55212"/>
    </cacheField>
    <cacheField name="SITUACION ACTUAL" numFmtId="0">
      <sharedItems containsBlank="1"/>
    </cacheField>
    <cacheField name="RATE 2017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65">
  <r>
    <m/>
    <m/>
    <x v="0"/>
    <x v="0"/>
    <m/>
    <x v="0"/>
    <m/>
    <m/>
    <s v="COMUNA DE OSORNO"/>
    <m/>
    <m/>
    <m/>
    <m/>
    <m/>
    <m/>
    <m/>
    <m/>
    <m/>
    <m/>
    <m/>
  </r>
  <r>
    <m/>
    <m/>
    <x v="0"/>
    <x v="0"/>
    <m/>
    <x v="0"/>
    <m/>
    <m/>
    <s v="INICIATIVAS DE ARRASTRE"/>
    <m/>
    <m/>
    <m/>
    <m/>
    <m/>
    <m/>
    <m/>
    <m/>
    <m/>
    <m/>
    <m/>
  </r>
  <r>
    <n v="31"/>
    <s v="A"/>
    <x v="1"/>
    <x v="1"/>
    <s v="OSORNO"/>
    <x v="1"/>
    <s v="EJECUCION"/>
    <n v="30062818"/>
    <s v="AMPLIACION CESFAM OVEJERIA OSORNO"/>
    <n v="3099186000"/>
    <n v="0"/>
    <n v="404800000"/>
    <n v="426524875"/>
    <n v="3099186000"/>
    <n v="1495400000"/>
    <n v="144591129"/>
    <n v="1350808871"/>
    <n v="1177261125"/>
    <s v="EN EJECUCION"/>
    <s v="RS"/>
  </r>
  <r>
    <n v="31"/>
    <s v="A"/>
    <x v="2"/>
    <x v="1"/>
    <s v="OSORNO"/>
    <x v="1"/>
    <s v="EJECUCION"/>
    <n v="30165522"/>
    <s v="CONSERVACION Y EQUIP. EDIFI. CIAS. BOMBEROS 4TA;5TA Y CUARTEL GENERAL (C33)"/>
    <n v="496769000"/>
    <n v="0"/>
    <n v="105000000"/>
    <n v="3000000"/>
    <n v="496769000"/>
    <n v="391769000"/>
    <n v="0"/>
    <n v="391769000"/>
    <n v="102000000"/>
    <s v="EN EJECUCION"/>
    <s v="RS*"/>
  </r>
  <r>
    <n v="31"/>
    <s v="A"/>
    <x v="1"/>
    <x v="1"/>
    <s v="OSORNO"/>
    <x v="1"/>
    <s v="EJECUCION"/>
    <n v="30129384"/>
    <s v="CONSTRUCCION CENTRO DE REFERENCIA  Y DIAGNOSTICO MEDICO"/>
    <n v="3708617953"/>
    <n v="219481649"/>
    <n v="1646745531"/>
    <n v="2935142357"/>
    <n v="1652773493"/>
    <n v="773475596"/>
    <n v="115442351"/>
    <n v="658033245"/>
    <n v="0"/>
    <s v="EN EJECUCION"/>
    <s v="RS"/>
  </r>
  <r>
    <m/>
    <m/>
    <x v="0"/>
    <x v="0"/>
    <m/>
    <x v="0"/>
    <m/>
    <m/>
    <s v="TOTAL DE INICIATIVAS DE ARRASTRE"/>
    <n v="7304572953"/>
    <n v="219481649"/>
    <n v="2156545531"/>
    <n v="3364667232"/>
    <n v="5248728493"/>
    <n v="2660644596"/>
    <n v="260033480"/>
    <n v="2400611116"/>
    <n v="1279261125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PUESTAS EN MARCHA"/>
    <m/>
    <m/>
    <m/>
    <m/>
    <m/>
    <m/>
    <m/>
    <m/>
    <m/>
    <m/>
    <m/>
  </r>
  <r>
    <n v="31"/>
    <s v="P"/>
    <x v="1"/>
    <x v="1"/>
    <s v="OSORNO"/>
    <x v="2"/>
    <s v="EJECUCION"/>
    <n v="30470902"/>
    <s v="NORMALIZACION CECOSF COMUNA DE OSORNO (BOX DENTAL)"/>
    <n v="111719000"/>
    <m/>
    <m/>
    <n v="500000"/>
    <m/>
    <n v="111219000"/>
    <n v="0"/>
    <n v="111219000"/>
    <n v="0"/>
    <s v="CON CONVENIO"/>
    <s v="RS"/>
  </r>
  <r>
    <n v="31"/>
    <s v="P"/>
    <x v="3"/>
    <x v="1"/>
    <s v="OSORNO"/>
    <x v="2"/>
    <s v="EJECUCION"/>
    <n v="30043744"/>
    <s v="MEJORAMIENTO AVENIDA REPUBLICA"/>
    <n v="7805579000"/>
    <n v="0"/>
    <n v="162000000"/>
    <n v="2000000"/>
    <n v="1374479000"/>
    <n v="3000000000"/>
    <n v="0"/>
    <n v="3000000000"/>
    <n v="4803579000"/>
    <s v="CON CONVENIO"/>
    <s v="RS"/>
  </r>
  <r>
    <n v="31"/>
    <s v="P"/>
    <x v="4"/>
    <x v="1"/>
    <s v="OSORNO"/>
    <x v="1"/>
    <s v="EJECUCION"/>
    <n v="30259772"/>
    <s v="CONSTRUCCION Y REPOSICION ACERAS POBLACION BERNARDO OHIGGINS"/>
    <n v="108282000"/>
    <m/>
    <m/>
    <n v="0"/>
    <m/>
    <n v="10828200"/>
    <n v="0"/>
    <n v="10828200"/>
    <n v="97453800"/>
    <s v="CON CONVENIO"/>
    <s v="RS"/>
  </r>
  <r>
    <n v="31"/>
    <s v="P"/>
    <x v="4"/>
    <x v="1"/>
    <s v="OSORNO"/>
    <x v="2"/>
    <s v="EJECUCION"/>
    <n v="30464699"/>
    <s v="CONSERVACION DE VEREDAS FRANCKE, OSORNO (C33)"/>
    <n v="410095000"/>
    <m/>
    <m/>
    <n v="1000000"/>
    <m/>
    <n v="20504750"/>
    <n v="0"/>
    <n v="20504750"/>
    <n v="388590250"/>
    <s v="CON CONVENIO"/>
    <s v="RS*"/>
  </r>
  <r>
    <n v="31"/>
    <s v="P"/>
    <x v="1"/>
    <x v="1"/>
    <s v="OSORNO"/>
    <x v="2"/>
    <s v="EJECUCION"/>
    <n v="30126279"/>
    <s v="REPOSICION CENTRO COMUNITARIO SALUD MENTAL OSORNO"/>
    <n v="1887501000"/>
    <m/>
    <m/>
    <n v="19997985"/>
    <m/>
    <n v="663638000"/>
    <n v="0"/>
    <n v="663638000"/>
    <n v="1203865015"/>
    <s v="TRAMITE CONVENIO"/>
    <s v="RS"/>
  </r>
  <r>
    <n v="31"/>
    <s v="P"/>
    <x v="1"/>
    <x v="1"/>
    <s v="OSORNO"/>
    <x v="2"/>
    <s v="EJECUCION"/>
    <n v="30087456"/>
    <s v="CONSTRUCCION CENTRO DE DIALIZADOS Y TRANSPLANTADOS RENALES"/>
    <n v="635599000"/>
    <m/>
    <m/>
    <n v="0"/>
    <m/>
    <n v="300000000"/>
    <n v="0"/>
    <n v="300000000"/>
    <n v="335599000"/>
    <s v="APROBADO CORE"/>
    <s v="RS"/>
  </r>
  <r>
    <m/>
    <m/>
    <x v="0"/>
    <x v="0"/>
    <m/>
    <x v="0"/>
    <m/>
    <m/>
    <s v="TOTAL INICIATIVAS PUESTA EN MARCHA"/>
    <n v="10958775000"/>
    <n v="0"/>
    <n v="162000000"/>
    <n v="23497985"/>
    <n v="1374479000"/>
    <n v="4106189950"/>
    <n v="0"/>
    <n v="4106189950"/>
    <n v="6829087065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NUEVAS"/>
    <m/>
    <m/>
    <m/>
    <m/>
    <m/>
    <m/>
    <m/>
    <m/>
    <m/>
    <m/>
    <m/>
  </r>
  <r>
    <n v="31"/>
    <s v="N"/>
    <x v="5"/>
    <x v="1"/>
    <s v="OSORNO"/>
    <x v="3"/>
    <s v="EJECUCION"/>
    <n v="30134836"/>
    <s v="REPOSICION ESCUELA RURAL WALTERIO MEYER RUSCA, AGUA BUENA, OSORNO"/>
    <n v="3212012000"/>
    <m/>
    <m/>
    <n v="0"/>
    <m/>
    <n v="10000000"/>
    <n v="0"/>
    <n v="10000000"/>
    <n v="3202012000"/>
    <s v="ARI"/>
    <s v="SR"/>
  </r>
  <r>
    <n v="31"/>
    <s v="N"/>
    <x v="3"/>
    <x v="1"/>
    <s v="OSORNO"/>
    <x v="1"/>
    <s v="PREFACTIBILIDAD"/>
    <n v="30488444"/>
    <s v="MEJORAMIENTO ACCESIBILIDAD SECTOR FRANCKE-CENTRO OSORNO"/>
    <n v="180000000"/>
    <m/>
    <m/>
    <n v="0"/>
    <m/>
    <n v="30000000"/>
    <n v="0"/>
    <n v="30000000"/>
    <n v="150000000"/>
    <s v="SOLICITUD TRANSPORTE"/>
    <s v="SR"/>
  </r>
  <r>
    <n v="31"/>
    <s v="N"/>
    <x v="5"/>
    <x v="1"/>
    <s v="OSORNO"/>
    <x v="3"/>
    <s v="EJECUCION"/>
    <n v="30070862"/>
    <s v="REPOSICION LICEO CARMELA CARVAJAL DE PRAT"/>
    <n v="5200000000"/>
    <m/>
    <m/>
    <n v="0"/>
    <m/>
    <n v="10000000"/>
    <n v="0"/>
    <n v="10000000"/>
    <n v="5190000000"/>
    <s v="ARI"/>
    <s v="SR"/>
  </r>
  <r>
    <n v="31"/>
    <s v="N"/>
    <x v="6"/>
    <x v="1"/>
    <s v="OSORNO"/>
    <x v="2"/>
    <s v="EJECUCION"/>
    <n v="30135711"/>
    <s v="REPOSICION CASA DE ACOGIDA DE LA DISCAPACIDAD"/>
    <n v="151831000"/>
    <m/>
    <m/>
    <n v="0"/>
    <m/>
    <n v="7591550"/>
    <n v="0"/>
    <n v="7591550"/>
    <n v="144239450"/>
    <s v="ARI"/>
    <s v="OT"/>
  </r>
  <r>
    <n v="31"/>
    <s v="N"/>
    <x v="7"/>
    <x v="1"/>
    <s v="OSORNO"/>
    <x v="2"/>
    <s v="EJECUCION"/>
    <n v="30118247"/>
    <s v="CONSTRUCCION FERIA POBLACION MOYANO, OSORNO"/>
    <n v="1717763000"/>
    <m/>
    <m/>
    <n v="0"/>
    <m/>
    <n v="85888150"/>
    <n v="0"/>
    <n v="85888150"/>
    <n v="1631874850"/>
    <s v="ARI"/>
    <s v="SR"/>
  </r>
  <r>
    <n v="31"/>
    <s v="N"/>
    <x v="1"/>
    <x v="1"/>
    <s v="OSORNO"/>
    <x v="2"/>
    <s v="EJECUCION"/>
    <n v="30481028"/>
    <s v="REPOSICION CENTRO DE SALUD FAMILIAR CON SAR RAHUE ALTO"/>
    <n v="7246631000"/>
    <m/>
    <m/>
    <n v="0"/>
    <m/>
    <n v="2000000"/>
    <n v="0"/>
    <n v="2000000"/>
    <n v="7244631000"/>
    <s v="ARI"/>
    <s v="SR"/>
  </r>
  <r>
    <n v="31"/>
    <s v="N"/>
    <x v="1"/>
    <x v="1"/>
    <s v="OSORNO"/>
    <x v="2"/>
    <s v="DISEÑO"/>
    <n v="30484063"/>
    <s v="CONSTRUCCION COSAM RAHUE"/>
    <n v="40000000"/>
    <m/>
    <m/>
    <n v="0"/>
    <m/>
    <n v="20000000"/>
    <n v="0"/>
    <n v="20000000"/>
    <n v="20000000"/>
    <s v="ARI"/>
    <s v="SR"/>
  </r>
  <r>
    <n v="31"/>
    <s v="N"/>
    <x v="1"/>
    <x v="1"/>
    <s v="OSORNO"/>
    <x v="2"/>
    <s v="DISEÑO"/>
    <n v="30484067"/>
    <s v="CONSTRUCCION CENTRO DIURNO DE REHABILITACION DE SALUD MENTAL"/>
    <n v="40000000"/>
    <m/>
    <m/>
    <n v="0"/>
    <m/>
    <n v="20000000"/>
    <n v="0"/>
    <n v="20000000"/>
    <n v="20000000"/>
    <s v="ARI"/>
    <s v="SR"/>
  </r>
  <r>
    <n v="31"/>
    <s v="N"/>
    <x v="6"/>
    <x v="1"/>
    <s v="OSORNO"/>
    <x v="2"/>
    <s v="EJECUCION"/>
    <n v="30463800"/>
    <s v="REPOSICION HOSPEDERIA HOGAR DE CRISTO, OSORNO"/>
    <n v="1660190000"/>
    <m/>
    <m/>
    <n v="0"/>
    <m/>
    <n v="10000000"/>
    <n v="0"/>
    <n v="10000000"/>
    <n v="1650190000"/>
    <s v="ARI"/>
    <s v="FI"/>
  </r>
  <r>
    <m/>
    <m/>
    <x v="0"/>
    <x v="0"/>
    <m/>
    <x v="0"/>
    <m/>
    <m/>
    <s v="TOTAL DE INICIATIVAS NUEVAS"/>
    <n v="19448427000"/>
    <n v="0"/>
    <n v="0"/>
    <n v="0"/>
    <n v="0"/>
    <n v="195479700"/>
    <n v="0"/>
    <n v="195479700"/>
    <n v="192529473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TOTAL COMUNA DE  OSORNO"/>
    <n v="37711774953"/>
    <n v="219481649"/>
    <n v="2318545531"/>
    <n v="3388165217"/>
    <n v="6623207493"/>
    <n v="6962314246"/>
    <n v="260033480"/>
    <n v="6702280766"/>
    <n v="2736129549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COMUNA DE PUERTO OCTAY"/>
    <m/>
    <m/>
    <m/>
    <m/>
    <m/>
    <m/>
    <m/>
    <m/>
    <m/>
    <m/>
    <m/>
  </r>
  <r>
    <m/>
    <m/>
    <x v="0"/>
    <x v="0"/>
    <m/>
    <x v="0"/>
    <m/>
    <m/>
    <s v="INICIATIVAS DE ARRASTRE"/>
    <m/>
    <m/>
    <m/>
    <m/>
    <m/>
    <m/>
    <m/>
    <m/>
    <m/>
    <m/>
    <m/>
  </r>
  <r>
    <n v="33"/>
    <s v="A"/>
    <x v="8"/>
    <x v="1"/>
    <s v="PTO. OCTAY"/>
    <x v="4"/>
    <s v="EJECUCION"/>
    <n v="30068581"/>
    <s v="INSTALACION SERVICIO DE ALCANTARILLADO DE CASCADA"/>
    <n v="1836998000"/>
    <n v="1501516000"/>
    <n v="0"/>
    <n v="1369473125"/>
    <n v="335482000"/>
    <n v="0"/>
    <n v="0"/>
    <n v="0"/>
    <n v="467524875"/>
    <s v="EN EJECUCION"/>
    <s v="RS"/>
  </r>
  <r>
    <m/>
    <m/>
    <x v="0"/>
    <x v="0"/>
    <m/>
    <x v="0"/>
    <m/>
    <m/>
    <s v="TOTAL DE INICIATIVAS DE ARRASTRE"/>
    <n v="1836998000"/>
    <n v="1501516000"/>
    <n v="0"/>
    <n v="1369473125"/>
    <n v="335482000"/>
    <n v="0"/>
    <n v="0"/>
    <n v="0"/>
    <n v="467524875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PUESTAS EN MARCHA"/>
    <m/>
    <m/>
    <m/>
    <m/>
    <m/>
    <m/>
    <m/>
    <m/>
    <m/>
    <m/>
    <m/>
  </r>
  <r>
    <n v="31"/>
    <s v="P"/>
    <x v="1"/>
    <x v="1"/>
    <s v="PTO. OCTAY"/>
    <x v="2"/>
    <s v="DISEÑO"/>
    <n v="30412923"/>
    <s v="CONSTRUCCION POSTA SALUD EL PONCHO"/>
    <n v="19780000"/>
    <n v="0"/>
    <m/>
    <n v="3756000"/>
    <m/>
    <n v="5934000"/>
    <n v="0"/>
    <n v="5934000"/>
    <n v="10090000"/>
    <s v="CON CONVENIO"/>
    <s v="RS"/>
  </r>
  <r>
    <m/>
    <m/>
    <x v="0"/>
    <x v="0"/>
    <m/>
    <x v="0"/>
    <m/>
    <m/>
    <s v="TOTAL INICIATIVAS PUESTA EN MARCHA"/>
    <n v="19780000"/>
    <n v="0"/>
    <n v="0"/>
    <n v="3756000"/>
    <n v="0"/>
    <n v="5934000"/>
    <n v="0"/>
    <n v="5934000"/>
    <n v="10090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NUEVAS"/>
    <m/>
    <m/>
    <m/>
    <m/>
    <m/>
    <m/>
    <m/>
    <m/>
    <m/>
    <m/>
    <m/>
  </r>
  <r>
    <n v="31"/>
    <s v="N"/>
    <x v="8"/>
    <x v="1"/>
    <s v="PTO. OCTAY"/>
    <x v="2"/>
    <s v="DISEÑO"/>
    <n v="40001236"/>
    <s v="DISEÑO MEJORAMIENTO PLANTA DE TRATARAMIENTO DE AGUAS SERVIDAS"/>
    <n v="60000000"/>
    <m/>
    <m/>
    <n v="0"/>
    <m/>
    <n v="10000000"/>
    <n v="0"/>
    <n v="10000000"/>
    <n v="50000000"/>
    <s v="SOLICITUD"/>
    <s v="SR"/>
  </r>
  <r>
    <n v="31"/>
    <s v="N"/>
    <x v="8"/>
    <x v="1"/>
    <s v="PTO. OCTAY"/>
    <x v="2"/>
    <s v="DISEÑO"/>
    <n v="40001280"/>
    <s v="DISEÑO ALCANTARILLADO DE CASCADAS"/>
    <n v="80000000"/>
    <m/>
    <m/>
    <n v="0"/>
    <m/>
    <n v="15000000"/>
    <n v="0"/>
    <n v="15000000"/>
    <n v="65000000"/>
    <s v="SOLICITUD"/>
    <s v="SR"/>
  </r>
  <r>
    <n v="31"/>
    <s v="N"/>
    <x v="3"/>
    <x v="1"/>
    <s v="PTO. OCTAY"/>
    <x v="1"/>
    <s v="EJECUCION"/>
    <n v="40001267"/>
    <s v="CONSERVACION DE CAMINOS NO ENROLADOS(C33)"/>
    <n v="300000000"/>
    <m/>
    <m/>
    <n v="0"/>
    <m/>
    <n v="50000000"/>
    <n v="0"/>
    <n v="50000000"/>
    <n v="250000000"/>
    <s v="SOLICITUD"/>
    <s v="SR"/>
  </r>
  <r>
    <n v="31"/>
    <s v="N"/>
    <x v="6"/>
    <x v="1"/>
    <s v="PTO. OCTAY"/>
    <x v="2"/>
    <s v="DISEÑO"/>
    <n v="40001260"/>
    <s v="DISEÑO CONSTRUCCION CEMENTERIO DE PUERTO OCTAY"/>
    <n v="40000000"/>
    <m/>
    <m/>
    <n v="0"/>
    <m/>
    <n v="10000000"/>
    <n v="0"/>
    <n v="10000000"/>
    <n v="30000000"/>
    <s v="SOLICITUD"/>
    <s v="SR"/>
  </r>
  <r>
    <n v="31"/>
    <s v="N"/>
    <x v="3"/>
    <x v="1"/>
    <s v="PTO. OCTAY"/>
    <x v="2"/>
    <s v="EJECUCION"/>
    <n v="40001253"/>
    <s v="CONSERVACION SISTEMAS DE APRS COMUNA PUERTO OCTAY"/>
    <n v="187385000"/>
    <m/>
    <m/>
    <n v="0"/>
    <m/>
    <n v="50000000"/>
    <n v="0"/>
    <n v="50000000"/>
    <n v="137385000"/>
    <s v="SOLICITUD"/>
    <s v="SR"/>
  </r>
  <r>
    <m/>
    <m/>
    <x v="0"/>
    <x v="0"/>
    <m/>
    <x v="0"/>
    <m/>
    <m/>
    <s v="TOTAL DE INICIATIVAS NUEVAS"/>
    <n v="667385000"/>
    <n v="0"/>
    <n v="0"/>
    <n v="0"/>
    <n v="0"/>
    <n v="135000000"/>
    <n v="0"/>
    <n v="135000000"/>
    <n v="532385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TOTAL COMUNA DE  PUERTO OCTAY"/>
    <n v="2524163000"/>
    <n v="1501516000"/>
    <n v="0"/>
    <n v="1373229125"/>
    <n v="335482000"/>
    <n v="140934000"/>
    <n v="0"/>
    <n v="140934000"/>
    <n v="1009999875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COMUNA DE PURRANQUE"/>
    <m/>
    <m/>
    <m/>
    <m/>
    <m/>
    <m/>
    <m/>
    <m/>
    <m/>
    <m/>
    <m/>
  </r>
  <r>
    <m/>
    <m/>
    <x v="0"/>
    <x v="0"/>
    <m/>
    <x v="0"/>
    <m/>
    <m/>
    <s v="INICIATIVAS DE ARRASTRE"/>
    <m/>
    <m/>
    <m/>
    <m/>
    <m/>
    <m/>
    <m/>
    <m/>
    <m/>
    <m/>
    <m/>
  </r>
  <r>
    <n v="31"/>
    <s v="A"/>
    <x v="1"/>
    <x v="1"/>
    <s v="PURRANQUE"/>
    <x v="2"/>
    <s v="DISEÑO"/>
    <n v="30171875"/>
    <s v="REPOSICION POSTA SALUD RURAL COLIGUAL, PURRANQUE"/>
    <n v="19500000"/>
    <n v="0"/>
    <n v="5000000"/>
    <n v="0"/>
    <n v="19500000"/>
    <n v="13453833"/>
    <n v="0"/>
    <n v="13453833"/>
    <n v="6046167"/>
    <s v="EN EJECUCION"/>
    <s v="RS"/>
  </r>
  <r>
    <n v="31"/>
    <s v="A"/>
    <x v="1"/>
    <x v="1"/>
    <s v="PURRANQUE"/>
    <x v="2"/>
    <s v="DISEÑO"/>
    <n v="30171924"/>
    <s v="REPOSICION POSTA RURAL COLONIA PONCE, PURRANQUE"/>
    <n v="17905700"/>
    <m/>
    <m/>
    <n v="11161820"/>
    <m/>
    <n v="6743880"/>
    <n v="0"/>
    <n v="6743880"/>
    <n v="0"/>
    <s v="EN EJECUCION"/>
    <s v="RS"/>
  </r>
  <r>
    <n v="31"/>
    <s v="A"/>
    <x v="8"/>
    <x v="1"/>
    <s v="PURRANQUE"/>
    <x v="4"/>
    <s v="EJECUCION"/>
    <n v="30074834"/>
    <s v="CONSTRUCCION ALCANTARILLADO  Y PLANTA DE TRATAMIENTO CRUCERO"/>
    <n v="999484566"/>
    <m/>
    <m/>
    <n v="929328037"/>
    <m/>
    <n v="55588067"/>
    <n v="55588067"/>
    <n v="0"/>
    <n v="14568462"/>
    <s v="EN EJECUCION"/>
    <s v="RS"/>
  </r>
  <r>
    <n v="31"/>
    <s v="A"/>
    <x v="6"/>
    <x v="1"/>
    <s v="PURRANQUE"/>
    <x v="5"/>
    <s v="EJECUCION"/>
    <n v="30134906"/>
    <s v="REPOSICION PLAZA DE ARMAS CIUDAD DE PURRANQUE"/>
    <n v="1728886839"/>
    <m/>
    <m/>
    <n v="1727840672"/>
    <m/>
    <n v="1046167"/>
    <n v="1046167"/>
    <n v="0"/>
    <n v="0"/>
    <s v="TERMINADO"/>
    <s v="RS"/>
  </r>
  <r>
    <n v="31"/>
    <s v="A"/>
    <x v="1"/>
    <x v="1"/>
    <s v="PURRANQUE"/>
    <x v="2"/>
    <s v="DISEÑO"/>
    <n v="30171923"/>
    <s v="REPOSICION POSTA DE SALUD RURAL HUEYUSCA, PURRANQUE"/>
    <n v="19500000"/>
    <m/>
    <m/>
    <n v="3900000"/>
    <m/>
    <n v="15600000"/>
    <n v="0"/>
    <n v="15600000"/>
    <n v="0"/>
    <s v="EN EJECUCION"/>
    <s v="RS"/>
  </r>
  <r>
    <m/>
    <m/>
    <x v="0"/>
    <x v="0"/>
    <m/>
    <x v="0"/>
    <m/>
    <m/>
    <s v="TOTAL DE INICIATIVAS DE ARRASTRE"/>
    <n v="2785277105"/>
    <n v="0"/>
    <n v="5000000"/>
    <n v="2672230529"/>
    <n v="19500000"/>
    <n v="92431947"/>
    <n v="56634234"/>
    <n v="35797713"/>
    <n v="20614629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PUESTAS EN MARCHA"/>
    <m/>
    <m/>
    <m/>
    <m/>
    <m/>
    <m/>
    <m/>
    <m/>
    <m/>
    <m/>
    <m/>
  </r>
  <r>
    <n v="31"/>
    <s v="P"/>
    <x v="8"/>
    <x v="1"/>
    <s v="PURRANQUE"/>
    <x v="2"/>
    <s v="EJECUCION"/>
    <n v="30397335"/>
    <s v="CONSTRUCCION SERVICIO AGUA POTABLE RURAL COLONIA PONCE, PURRANQUE"/>
    <n v="529939000"/>
    <m/>
    <m/>
    <n v="0"/>
    <m/>
    <n v="52993900"/>
    <n v="0"/>
    <n v="52993900"/>
    <n v="476945100"/>
    <s v="TRAMITE CONVENIO"/>
    <s v="RS"/>
  </r>
  <r>
    <n v="31"/>
    <s v="P"/>
    <x v="3"/>
    <x v="1"/>
    <s v="PURRANQUE"/>
    <x v="1"/>
    <s v="EJECUCION"/>
    <n v="40000611"/>
    <s v="CONSERVACION VEREDAS DE LA POBLACION CARRASCO (C33)"/>
    <n v="222275000"/>
    <m/>
    <m/>
    <n v="0"/>
    <m/>
    <n v="20000000"/>
    <n v="0"/>
    <n v="20000000"/>
    <n v="202275000"/>
    <s v="APROBADO CORE"/>
    <s v="RS*"/>
  </r>
  <r>
    <n v="29"/>
    <s v="P"/>
    <x v="6"/>
    <x v="1"/>
    <s v="PURRANQUE"/>
    <x v="2"/>
    <s v="EJECUCION"/>
    <n v="40000513"/>
    <s v="REPOSICION DE CAMIONETAS MUNICIPALES (C33)"/>
    <n v="64796000"/>
    <m/>
    <m/>
    <n v="0"/>
    <m/>
    <n v="64796000"/>
    <n v="0"/>
    <n v="64796000"/>
    <n v="0"/>
    <s v="APROBADO CORE"/>
    <s v="RS*"/>
  </r>
  <r>
    <m/>
    <m/>
    <x v="0"/>
    <x v="0"/>
    <m/>
    <x v="0"/>
    <m/>
    <m/>
    <s v="TOTAL INICIATIVAS PUESTA EN MARCHA"/>
    <n v="817010000"/>
    <n v="0"/>
    <n v="0"/>
    <n v="0"/>
    <n v="0"/>
    <n v="137789900"/>
    <n v="0"/>
    <n v="137789900"/>
    <n v="6792201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NUEVAS"/>
    <m/>
    <m/>
    <m/>
    <m/>
    <m/>
    <m/>
    <m/>
    <m/>
    <m/>
    <m/>
    <m/>
  </r>
  <r>
    <n v="31"/>
    <s v="N"/>
    <x v="9"/>
    <x v="1"/>
    <s v="PURRANQUE"/>
    <x v="2"/>
    <s v="EJECUCION"/>
    <n v="30134930"/>
    <s v="CONSTRUCCION ESTADIO CORTE-ALTO, PURRANQUE"/>
    <n v="937003000"/>
    <m/>
    <m/>
    <n v="0"/>
    <m/>
    <n v="90000000"/>
    <n v="0"/>
    <n v="90000000"/>
    <n v="847003000"/>
    <s v="ARI"/>
    <s v="OT"/>
  </r>
  <r>
    <n v="31"/>
    <s v="N"/>
    <x v="8"/>
    <x v="1"/>
    <s v="PURRANQUE"/>
    <x v="4"/>
    <s v="DISEÑO"/>
    <n v="30486132"/>
    <s v="CONSTRUCCION APR CRUCERO NUEVO, COMUNA DE PURRANQUE"/>
    <n v="38000000"/>
    <m/>
    <m/>
    <n v="0"/>
    <m/>
    <n v="5000000"/>
    <n v="0"/>
    <n v="5000000"/>
    <n v="33000000"/>
    <s v="ARI"/>
    <s v="SR"/>
  </r>
  <r>
    <n v="31"/>
    <s v="N"/>
    <x v="10"/>
    <x v="1"/>
    <s v="PURRANQUE"/>
    <x v="6"/>
    <s v="EJECUCION"/>
    <n v="30426925"/>
    <s v="HABILITACIÓN SUMINISTRO ENERGÍA ELEC. SECTOR LA POZA"/>
    <n v="246139000"/>
    <m/>
    <m/>
    <n v="0"/>
    <m/>
    <n v="10000000"/>
    <n v="0"/>
    <n v="10000000"/>
    <n v="236139000"/>
    <s v="ARI"/>
    <s v="SR"/>
  </r>
  <r>
    <n v="31"/>
    <s v="N"/>
    <x v="10"/>
    <x v="1"/>
    <s v="PURRANQUE"/>
    <x v="6"/>
    <s v="EJECUCION"/>
    <n v="40000904"/>
    <s v="HABILITACIÓN SUMINISTRO ENERGÍA ELEC. SECTOR COLLIHUINCO"/>
    <n v="214146000"/>
    <m/>
    <m/>
    <n v="0"/>
    <m/>
    <n v="10000000"/>
    <n v="0"/>
    <n v="10000000"/>
    <n v="204146000"/>
    <s v="ARI"/>
    <s v="SR"/>
  </r>
  <r>
    <n v="31"/>
    <s v="N"/>
    <x v="3"/>
    <x v="1"/>
    <s v="PURRANQUE"/>
    <x v="1"/>
    <s v="EJECUCION"/>
    <n v="40000636"/>
    <s v="CONSERVACION ESPACIO PUBLICO BODEGON"/>
    <n v="139062000"/>
    <m/>
    <m/>
    <n v="0"/>
    <m/>
    <n v="20000000"/>
    <n v="0"/>
    <n v="20000000"/>
    <n v="119062000"/>
    <s v="SOLICITUD "/>
    <s v="SR"/>
  </r>
  <r>
    <n v="31"/>
    <s v="N"/>
    <x v="1"/>
    <x v="1"/>
    <s v="PURRANQUE"/>
    <x v="1"/>
    <s v="EJECUCION"/>
    <n v="30068433"/>
    <s v="CONSTRUCCION POSTA DE MANQUEMAPU"/>
    <n v="507925000"/>
    <m/>
    <m/>
    <n v="12832500"/>
    <m/>
    <n v="20000000"/>
    <n v="0"/>
    <n v="20000000"/>
    <n v="475092500"/>
    <s v="SOLICITUD "/>
    <s v="FI"/>
  </r>
  <r>
    <m/>
    <m/>
    <x v="0"/>
    <x v="0"/>
    <m/>
    <x v="0"/>
    <m/>
    <m/>
    <s v="TOTAL DE INICIATIVAS NUEVAS"/>
    <n v="2082275000"/>
    <n v="0"/>
    <n v="0"/>
    <n v="12832500"/>
    <n v="0"/>
    <n v="155000000"/>
    <n v="0"/>
    <n v="155000000"/>
    <n v="19144425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TOTAL COMUNA DE  PURRANQUE"/>
    <n v="5684562105"/>
    <n v="0"/>
    <n v="5000000"/>
    <n v="2685063029"/>
    <n v="19500000"/>
    <n v="385221847"/>
    <n v="56634234"/>
    <n v="328587613"/>
    <n v="2614277229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COMUNA DE PUYEHUE"/>
    <m/>
    <m/>
    <m/>
    <m/>
    <m/>
    <m/>
    <m/>
    <m/>
    <m/>
    <m/>
    <m/>
  </r>
  <r>
    <m/>
    <m/>
    <x v="0"/>
    <x v="0"/>
    <m/>
    <x v="0"/>
    <m/>
    <m/>
    <s v="INICIATIVAS DE ARRASTRE"/>
    <m/>
    <m/>
    <m/>
    <m/>
    <m/>
    <m/>
    <m/>
    <m/>
    <m/>
    <m/>
    <m/>
  </r>
  <r>
    <n v="31"/>
    <s v="A"/>
    <x v="5"/>
    <x v="1"/>
    <s v="PUYEHUE"/>
    <x v="3"/>
    <s v="EJECUCION"/>
    <n v="30067012"/>
    <s v="REPOSICION PARCIAL LICEO LAS AMERICAS ENTRE LAGOS"/>
    <n v="2959919000"/>
    <n v="3333333"/>
    <n v="1320052992"/>
    <n v="1753882020"/>
    <n v="2780283109"/>
    <n v="1159919000"/>
    <n v="230610100"/>
    <n v="929308900"/>
    <n v="46117980"/>
    <s v="EN EJECUCION"/>
    <s v="RS"/>
  </r>
  <r>
    <n v="31"/>
    <s v="A"/>
    <x v="8"/>
    <x v="1"/>
    <s v="PUYEHUE"/>
    <x v="4"/>
    <s v="EJECUCION"/>
    <n v="20132784"/>
    <s v="CONSTRUCCION INFRAESTRUCTURA SANITARIA ALCANTARILLADO PILMAIQUEN"/>
    <n v="1319103033"/>
    <m/>
    <m/>
    <n v="1231260133"/>
    <m/>
    <n v="42657804"/>
    <n v="37016645"/>
    <n v="5641159"/>
    <n v="45185096"/>
    <s v="EN EJECUCION"/>
    <s v="RS*"/>
  </r>
  <r>
    <m/>
    <m/>
    <x v="0"/>
    <x v="0"/>
    <m/>
    <x v="0"/>
    <m/>
    <m/>
    <s v="TOTAL DE INICIATIVAS DE ARRASTRE"/>
    <n v="4279022033"/>
    <n v="3333333"/>
    <n v="1320052992"/>
    <n v="2985142153"/>
    <n v="2780283109"/>
    <n v="1202576804"/>
    <n v="267626745"/>
    <n v="934950059"/>
    <n v="91303076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NUEVAS"/>
    <m/>
    <m/>
    <m/>
    <m/>
    <m/>
    <m/>
    <m/>
    <m/>
    <m/>
    <m/>
    <m/>
  </r>
  <r>
    <n v="31"/>
    <s v="N"/>
    <x v="8"/>
    <x v="1"/>
    <s v="PUYEHUE"/>
    <x v="4"/>
    <s v="EJECUCION"/>
    <n v="30485286"/>
    <s v="CONSTRUCCION PLANTA DE TRATAMIENTO DE AGUAS SERVIDAS ENTRE LAGOS"/>
    <n v="2200000000"/>
    <m/>
    <m/>
    <n v="0"/>
    <m/>
    <n v="10000000"/>
    <n v="0"/>
    <n v="10000000"/>
    <n v="2190000000"/>
    <s v="ARI"/>
    <s v="SR"/>
  </r>
  <r>
    <n v="31"/>
    <s v="N"/>
    <x v="6"/>
    <x v="1"/>
    <s v="PUYEHUE"/>
    <x v="2"/>
    <s v="DISEÑO"/>
    <n v="30401324"/>
    <s v="REPOSICION CENTRO COMUNITARIO EL COLORADO"/>
    <n v="41500000"/>
    <m/>
    <m/>
    <n v="0"/>
    <m/>
    <n v="2075000"/>
    <n v="0"/>
    <n v="2075000"/>
    <n v="39425000"/>
    <s v="ARI"/>
    <s v="SR"/>
  </r>
  <r>
    <n v="31"/>
    <s v="N"/>
    <x v="3"/>
    <x v="1"/>
    <s v="PUYEHUE"/>
    <x v="1"/>
    <s v="EJECUCION"/>
    <n v="30359222"/>
    <s v="CONSERVACION CAMINOS NO ENROLADOS DE LA COMUNA DE PUYEHUE (C33)"/>
    <n v="274008000"/>
    <m/>
    <m/>
    <n v="0"/>
    <m/>
    <n v="10000000"/>
    <n v="0"/>
    <n v="10000000"/>
    <n v="264008000"/>
    <s v="ARI"/>
    <s v="SR*"/>
  </r>
  <r>
    <m/>
    <m/>
    <x v="0"/>
    <x v="0"/>
    <m/>
    <x v="0"/>
    <m/>
    <m/>
    <s v="TOTAL DE INICIATIVAS NUEVAS"/>
    <n v="2515508000"/>
    <n v="0"/>
    <n v="0"/>
    <n v="0"/>
    <n v="0"/>
    <n v="22075000"/>
    <n v="0"/>
    <n v="22075000"/>
    <n v="2493433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TOTAL COMUNA DE  PUYEHUE"/>
    <n v="6794530033"/>
    <n v="3333333"/>
    <n v="1320052992"/>
    <n v="2985142153"/>
    <n v="2780283109"/>
    <n v="1224651804"/>
    <n v="267626745"/>
    <n v="957025059"/>
    <n v="2584736076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COMUNA DE RIO NEGRO"/>
    <m/>
    <m/>
    <m/>
    <m/>
    <m/>
    <m/>
    <m/>
    <m/>
    <m/>
    <m/>
    <m/>
  </r>
  <r>
    <m/>
    <m/>
    <x v="0"/>
    <x v="0"/>
    <m/>
    <x v="0"/>
    <m/>
    <m/>
    <s v="INICIATIVAS DE ARRASTRE"/>
    <m/>
    <m/>
    <m/>
    <m/>
    <m/>
    <m/>
    <m/>
    <m/>
    <m/>
    <m/>
    <m/>
  </r>
  <r>
    <n v="31"/>
    <s v="A"/>
    <x v="5"/>
    <x v="1"/>
    <s v="RIO NEGRO"/>
    <x v="2"/>
    <s v="DISEÑO"/>
    <n v="30088194"/>
    <s v="REPOSICION ESCUELA ANDREW JACKSON RIO NEGRO"/>
    <n v="128339324"/>
    <n v="25667865"/>
    <n v="50000000"/>
    <n v="32463865"/>
    <n v="102671459"/>
    <n v="52671459"/>
    <n v="0"/>
    <n v="52671459"/>
    <n v="43204000"/>
    <s v="EN EJECUCION"/>
    <s v="RS"/>
  </r>
  <r>
    <n v="31"/>
    <s v="A"/>
    <x v="9"/>
    <x v="1"/>
    <s v="RIO NEGRO"/>
    <x v="2"/>
    <s v="EJECUCION"/>
    <n v="30102235"/>
    <s v="CONSERVACION GIMNASIO FISCAL DE RIO NEGRO (C33)"/>
    <n v="373536000"/>
    <n v="0"/>
    <n v="150000000"/>
    <n v="0"/>
    <n v="373536000"/>
    <n v="223536000"/>
    <n v="0"/>
    <n v="223536000"/>
    <n v="150000000"/>
    <s v="EN EJECUCION"/>
    <s v="RS*"/>
  </r>
  <r>
    <m/>
    <m/>
    <x v="0"/>
    <x v="0"/>
    <m/>
    <x v="0"/>
    <m/>
    <m/>
    <s v="TOTAL DE INICIATIVAS DE ARRASTRE"/>
    <n v="501875324"/>
    <n v="25667865"/>
    <n v="200000000"/>
    <n v="32463865"/>
    <n v="476207459"/>
    <n v="276207459"/>
    <n v="0"/>
    <n v="276207459"/>
    <n v="193204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NUEVAS"/>
    <m/>
    <m/>
    <m/>
    <m/>
    <m/>
    <m/>
    <m/>
    <m/>
    <m/>
    <m/>
    <m/>
  </r>
  <r>
    <n v="29"/>
    <s v="N"/>
    <x v="7"/>
    <x v="1"/>
    <s v="RIO NEGRO"/>
    <x v="2"/>
    <s v="EJECUCION"/>
    <n v="30287173"/>
    <s v="ADQUISICION PLANTA MOVIL FAENADORA DE GANADO MENOR(C33)"/>
    <n v="338411000"/>
    <m/>
    <m/>
    <n v="0"/>
    <m/>
    <n v="16920550"/>
    <n v="0"/>
    <n v="16920550"/>
    <n v="321490450"/>
    <s v="ARI"/>
    <s v="SR*"/>
  </r>
  <r>
    <n v="31"/>
    <s v="N"/>
    <x v="6"/>
    <x v="1"/>
    <s v="RIO NEGRO"/>
    <x v="2"/>
    <s v="DISEÑO"/>
    <n v="30102226"/>
    <s v="REPOSICION EDIFICIO CONSISTORIAL RÍO NEGRO"/>
    <n v="157404000"/>
    <m/>
    <m/>
    <n v="0"/>
    <m/>
    <n v="7870200"/>
    <n v="0"/>
    <n v="7870200"/>
    <n v="149533800"/>
    <s v="ARI"/>
    <s v="OT"/>
  </r>
  <r>
    <n v="31"/>
    <s v="N"/>
    <x v="1"/>
    <x v="1"/>
    <s v="RIO NEGRO"/>
    <x v="2"/>
    <s v="EJECUCION"/>
    <n v="30280673"/>
    <s v="CONSTRUCCION POSTA SALUD RURAL CHAN CHAN"/>
    <n v="325967000"/>
    <m/>
    <m/>
    <n v="0"/>
    <m/>
    <n v="16298350"/>
    <n v="0"/>
    <n v="16298350"/>
    <n v="309668650"/>
    <s v="ARI"/>
    <s v="SR"/>
  </r>
  <r>
    <m/>
    <m/>
    <x v="0"/>
    <x v="0"/>
    <m/>
    <x v="0"/>
    <m/>
    <m/>
    <s v="TOTAL DE INICIATIVAS NUEVAS"/>
    <n v="821782000"/>
    <n v="0"/>
    <n v="0"/>
    <n v="0"/>
    <n v="0"/>
    <n v="41089100"/>
    <n v="0"/>
    <n v="41089100"/>
    <n v="7806929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TOTAL COMUNA DE  RIO NEGRO"/>
    <n v="1323657324"/>
    <n v="25667865"/>
    <n v="200000000"/>
    <n v="32463865"/>
    <n v="476207459"/>
    <n v="317296559"/>
    <n v="0"/>
    <n v="317296559"/>
    <n v="9738969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COMUNA DE SAN JUAN DE LA COSTA"/>
    <m/>
    <m/>
    <m/>
    <m/>
    <m/>
    <m/>
    <m/>
    <m/>
    <m/>
    <m/>
    <m/>
  </r>
  <r>
    <m/>
    <m/>
    <x v="0"/>
    <x v="0"/>
    <m/>
    <x v="0"/>
    <m/>
    <m/>
    <s v="INICIATIVAS DE ARRASTRE"/>
    <m/>
    <m/>
    <m/>
    <m/>
    <m/>
    <m/>
    <m/>
    <m/>
    <m/>
    <m/>
    <m/>
  </r>
  <r>
    <n v="31"/>
    <s v="A"/>
    <x v="5"/>
    <x v="1"/>
    <s v="SAN JUAN DE LA COSTA"/>
    <x v="3"/>
    <s v="EJECUCION"/>
    <n v="30110580"/>
    <s v="REPOSICION LICEO INTERNADO ANTULAFKEN PUAUCHO"/>
    <n v="2735592418"/>
    <n v="0"/>
    <n v="350000000"/>
    <n v="55971432"/>
    <n v="1378829000"/>
    <n v="900000000"/>
    <n v="0"/>
    <n v="900000000"/>
    <n v="1779620986"/>
    <s v="EN EJECUCION"/>
    <s v="RS"/>
  </r>
  <r>
    <n v="31"/>
    <s v="A"/>
    <x v="1"/>
    <x v="1"/>
    <s v="SAN JUAN DE LA COSTA"/>
    <x v="1"/>
    <s v="EJECUCION"/>
    <n v="30071876"/>
    <s v="CONSTRUCCION POSTA SALUD RURAL CHAMILCO"/>
    <n v="441054507"/>
    <m/>
    <m/>
    <n v="441054507"/>
    <m/>
    <n v="0"/>
    <n v="0"/>
    <n v="0"/>
    <n v="0"/>
    <s v="TERMINADO"/>
    <s v="RS"/>
  </r>
  <r>
    <n v="31"/>
    <s v="A"/>
    <x v="1"/>
    <x v="1"/>
    <s v="SAN JUAN DE LA COSTA"/>
    <x v="1"/>
    <s v="EJECUCION"/>
    <n v="30135939"/>
    <s v="CONSTRUCCION POSTA SALUD RURAL LA PIEDRA"/>
    <n v="435711564"/>
    <m/>
    <m/>
    <n v="435711564"/>
    <m/>
    <n v="0"/>
    <n v="0"/>
    <n v="0"/>
    <n v="0"/>
    <s v="TERMINADO"/>
    <s v="RS"/>
  </r>
  <r>
    <n v="31"/>
    <s v="A"/>
    <x v="9"/>
    <x v="1"/>
    <s v="SAN JUAN DE LA COSTA"/>
    <x v="1"/>
    <s v="EJECUCION"/>
    <n v="30269724"/>
    <s v="CONSTRUCCION CANCHA SINTETICA Y ESTADIO MUNICIPAL DE PUAUCHO SAN JUAN DE LA COSTA"/>
    <n v="1154269824"/>
    <m/>
    <m/>
    <n v="1138036824"/>
    <m/>
    <n v="0"/>
    <n v="0"/>
    <n v="0"/>
    <n v="16233000"/>
    <s v="EN EJECUCION"/>
    <s v="RS"/>
  </r>
  <r>
    <m/>
    <m/>
    <x v="0"/>
    <x v="0"/>
    <m/>
    <x v="0"/>
    <m/>
    <m/>
    <s v="TOTAL DE INICIATIVAS DE ARRASTRE"/>
    <n v="4766628313"/>
    <n v="0"/>
    <n v="350000000"/>
    <n v="2070774327"/>
    <n v="1378829000"/>
    <n v="900000000"/>
    <n v="0"/>
    <n v="900000000"/>
    <n v="1795853986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NUEVAS"/>
    <m/>
    <m/>
    <m/>
    <m/>
    <m/>
    <m/>
    <m/>
    <m/>
    <m/>
    <m/>
    <m/>
  </r>
  <r>
    <n v="31"/>
    <s v="N"/>
    <x v="1"/>
    <x v="1"/>
    <s v="SAN JUAN DE LA COSTA"/>
    <x v="2"/>
    <s v="EJECUCION"/>
    <n v="30291073"/>
    <s v="CONSTRUCCION POSTA DE SALUD RURAL PUCATRIHUE"/>
    <n v="442085000"/>
    <m/>
    <m/>
    <n v="0"/>
    <m/>
    <n v="22104250"/>
    <n v="0"/>
    <n v="22104250"/>
    <n v="419980750"/>
    <s v="ARI"/>
    <s v="SR"/>
  </r>
  <r>
    <n v="31"/>
    <s v="N"/>
    <x v="10"/>
    <x v="1"/>
    <s v="SAN JUAN DE LA COSTA"/>
    <x v="6"/>
    <s v="EJECUCION"/>
    <n v="30118485"/>
    <s v="HABILITACION SUMINISTRO E E SECTOR POPOEM"/>
    <n v="405000000"/>
    <m/>
    <m/>
    <n v="0"/>
    <m/>
    <n v="405000000"/>
    <n v="0"/>
    <n v="405000000"/>
    <n v="0"/>
    <s v="ARI"/>
    <s v="RS"/>
  </r>
  <r>
    <n v="31"/>
    <s v="N"/>
    <x v="1"/>
    <x v="1"/>
    <s v="SAN JUAN DE LA COSTA"/>
    <x v="2"/>
    <s v="EJECUCION"/>
    <n v="30071878"/>
    <s v="REPOSICION CENTRO DE SALUD BAHIA MANSA"/>
    <n v="2396359000"/>
    <m/>
    <m/>
    <n v="0"/>
    <m/>
    <n v="40000000"/>
    <n v="0"/>
    <n v="40000000"/>
    <n v="2356359000"/>
    <s v="ARI"/>
    <s v="FI"/>
  </r>
  <r>
    <n v="31"/>
    <s v="N"/>
    <x v="10"/>
    <x v="1"/>
    <s v="SAN JUAN DE LA COSTA"/>
    <x v="6"/>
    <s v="EJECUCION"/>
    <n v="30124377"/>
    <s v="HABILITACION SUMINISTRO E. E. QUILLOIMO SAN JUAN DE LA COSTA"/>
    <n v="285604000"/>
    <m/>
    <m/>
    <n v="0"/>
    <m/>
    <n v="187762000"/>
    <n v="0"/>
    <n v="187762000"/>
    <n v="97842000"/>
    <s v="ARI"/>
    <s v="OT"/>
  </r>
  <r>
    <n v="31"/>
    <s v="N"/>
    <x v="10"/>
    <x v="1"/>
    <s v="SAN JUAN DE LA COSTA"/>
    <x v="6"/>
    <s v="EJECUCION"/>
    <n v="30124368"/>
    <s v="HABILITACION SUMINISTRO E E ALEUCAPI SN JUAN DL COS"/>
    <n v="182674000"/>
    <m/>
    <m/>
    <n v="0"/>
    <m/>
    <n v="20000000"/>
    <n v="0"/>
    <n v="20000000"/>
    <n v="162674000"/>
    <s v="ARI"/>
    <s v="OT"/>
  </r>
  <r>
    <n v="31"/>
    <s v="N"/>
    <x v="10"/>
    <x v="1"/>
    <s v="SAN JUAN DE LA COSTA"/>
    <x v="6"/>
    <s v="EJECUCION"/>
    <n v="30463407"/>
    <s v="HABILITACION S.E E.PICHILAFQUENMAPU SN JUAN DE LA COSTA"/>
    <n v="250593000"/>
    <m/>
    <m/>
    <n v="0"/>
    <m/>
    <n v="250593000"/>
    <n v="0"/>
    <n v="250593000"/>
    <n v="0"/>
    <s v="ARI"/>
    <s v="RS"/>
  </r>
  <r>
    <m/>
    <m/>
    <x v="0"/>
    <x v="0"/>
    <m/>
    <x v="0"/>
    <m/>
    <m/>
    <s v="TOTAL DE INICIATIVAS NUEVAS"/>
    <n v="3962315000"/>
    <n v="0"/>
    <n v="0"/>
    <n v="0"/>
    <n v="0"/>
    <n v="925459250"/>
    <n v="0"/>
    <n v="925459250"/>
    <n v="303685575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TOTAL COMUNA DE  SAN JUAN DE LA COSTA"/>
    <n v="8728943313"/>
    <n v="0"/>
    <n v="350000000"/>
    <n v="2070774327"/>
    <n v="1378829000"/>
    <n v="1825459250"/>
    <n v="0"/>
    <n v="1825459250"/>
    <n v="4832709736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COMUNA DE SAN PABLO"/>
    <m/>
    <m/>
    <m/>
    <m/>
    <m/>
    <m/>
    <m/>
    <m/>
    <m/>
    <m/>
    <m/>
  </r>
  <r>
    <m/>
    <m/>
    <x v="0"/>
    <x v="0"/>
    <m/>
    <x v="0"/>
    <m/>
    <m/>
    <s v="INICIATIVAS DE ARRASTRE"/>
    <m/>
    <m/>
    <m/>
    <m/>
    <m/>
    <m/>
    <m/>
    <m/>
    <m/>
    <m/>
    <m/>
  </r>
  <r>
    <n v="31"/>
    <s v="A"/>
    <x v="3"/>
    <x v="1"/>
    <s v="SAN PABLO"/>
    <x v="1"/>
    <s v="DISEÑO"/>
    <n v="30247072"/>
    <s v="MEJORAMIENTO ACCESO NORTE DE SAN PABLO"/>
    <n v="74800000"/>
    <n v="0"/>
    <n v="71060000"/>
    <n v="35753000"/>
    <n v="83682000"/>
    <n v="33660000"/>
    <n v="0"/>
    <n v="33660000"/>
    <n v="5387000"/>
    <s v="EN EJECUCION"/>
    <s v="RS"/>
  </r>
  <r>
    <m/>
    <m/>
    <x v="0"/>
    <x v="0"/>
    <m/>
    <x v="0"/>
    <m/>
    <m/>
    <s v="TOTAL DE INICIATIVAS DE ARRASTRE"/>
    <n v="74800000"/>
    <n v="0"/>
    <n v="71060000"/>
    <n v="35753000"/>
    <n v="83682000"/>
    <n v="33660000"/>
    <n v="0"/>
    <n v="33660000"/>
    <n v="5387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PUESTAS EN MARCHA"/>
    <m/>
    <m/>
    <m/>
    <m/>
    <m/>
    <m/>
    <m/>
    <m/>
    <m/>
    <m/>
    <m/>
  </r>
  <r>
    <n v="29"/>
    <s v="P"/>
    <x v="6"/>
    <x v="1"/>
    <s v="SAN PABLO"/>
    <x v="2"/>
    <s v="EJECUCION"/>
    <n v="30487187"/>
    <s v="ADQUISICION DE VEHICULOS PARA LA EJECUCION DE LABORALES MUNICIPALES(C33)"/>
    <n v="116946000"/>
    <m/>
    <m/>
    <n v="89920068"/>
    <m/>
    <n v="27025932"/>
    <n v="0"/>
    <n v="27025932"/>
    <n v="0"/>
    <s v="CON CONVENIO"/>
    <s v="RS*"/>
  </r>
  <r>
    <m/>
    <m/>
    <x v="0"/>
    <x v="0"/>
    <m/>
    <x v="0"/>
    <m/>
    <m/>
    <s v="TOTAL INICIATIVAS PUESTA EN MARCHA"/>
    <n v="116946000"/>
    <n v="0"/>
    <n v="0"/>
    <n v="89920068"/>
    <n v="0"/>
    <n v="27025932"/>
    <n v="0"/>
    <n v="27025932"/>
    <n v="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NUEVAS"/>
    <m/>
    <m/>
    <m/>
    <m/>
    <m/>
    <m/>
    <m/>
    <m/>
    <m/>
    <m/>
    <m/>
  </r>
  <r>
    <n v="31"/>
    <s v="N"/>
    <x v="1"/>
    <x v="1"/>
    <s v="SAN PABLO"/>
    <x v="2"/>
    <s v="DISEÑO"/>
    <n v="30405773"/>
    <s v="REPOSICION POSTA RURAL LA POZA, COMUNA DE SAN PABLO"/>
    <n v="25000000"/>
    <m/>
    <m/>
    <n v="0"/>
    <m/>
    <n v="2500000"/>
    <n v="0"/>
    <n v="2500000"/>
    <n v="22500000"/>
    <s v="ARI"/>
    <s v="FI"/>
  </r>
  <r>
    <n v="31"/>
    <s v="N"/>
    <x v="10"/>
    <x v="1"/>
    <s v="SAN PABLO"/>
    <x v="6"/>
    <s v="EJECUCION"/>
    <n v="30465145"/>
    <s v="HABILITACION SUMINISTRO ELECTRICO SECTOR COSTA SAN PABLO"/>
    <n v="429195000"/>
    <m/>
    <m/>
    <n v="0"/>
    <m/>
    <n v="21459750"/>
    <n v="0"/>
    <n v="21459750"/>
    <n v="407735250"/>
    <s v="ARI"/>
    <s v="SR"/>
  </r>
  <r>
    <n v="31"/>
    <s v="N"/>
    <x v="10"/>
    <x v="1"/>
    <s v="SAN PABLO"/>
    <x v="6"/>
    <s v="EJECUCION"/>
    <n v="30176872"/>
    <s v="HABILITACION SUMINISTRO ELÉCTRICO SECTOR LLANO CENTRAL"/>
    <n v="247206000"/>
    <m/>
    <m/>
    <n v="0"/>
    <m/>
    <n v="12360300"/>
    <n v="0"/>
    <n v="12360300"/>
    <n v="234845700"/>
    <s v="ARI"/>
    <s v="SR"/>
  </r>
  <r>
    <n v="31"/>
    <s v="N"/>
    <x v="4"/>
    <x v="1"/>
    <s v="SAN PABLO"/>
    <x v="2"/>
    <s v="EJECUCION"/>
    <n v="30465141"/>
    <s v="CONSERVACION PLAZA DE ARMAS DE SAN PABLO (C33)"/>
    <n v="225854000"/>
    <m/>
    <m/>
    <n v="0"/>
    <m/>
    <n v="11292700"/>
    <n v="0"/>
    <n v="11292700"/>
    <n v="214561300"/>
    <s v="ARI"/>
    <s v="SR*"/>
  </r>
  <r>
    <m/>
    <m/>
    <x v="0"/>
    <x v="0"/>
    <m/>
    <x v="0"/>
    <m/>
    <m/>
    <s v="TOTAL DE INICIATIVAS NUEVAS"/>
    <n v="927255000"/>
    <n v="0"/>
    <n v="0"/>
    <n v="0"/>
    <n v="0"/>
    <n v="47612750"/>
    <n v="0"/>
    <n v="47612750"/>
    <n v="87964225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TOTAL COMUNA DE  SAN PABLO"/>
    <n v="1119001000"/>
    <n v="0"/>
    <n v="71060000"/>
    <n v="125673068"/>
    <n v="83682000"/>
    <n v="108298682"/>
    <n v="0"/>
    <n v="108298682"/>
    <n v="88502925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PROVINCIALES"/>
    <m/>
    <m/>
    <m/>
    <m/>
    <m/>
    <m/>
    <m/>
    <m/>
    <m/>
    <m/>
    <m/>
  </r>
  <r>
    <m/>
    <m/>
    <x v="0"/>
    <x v="0"/>
    <m/>
    <x v="0"/>
    <m/>
    <m/>
    <s v="INICIATIVAS DE ARRASTRE"/>
    <m/>
    <m/>
    <m/>
    <m/>
    <m/>
    <m/>
    <m/>
    <m/>
    <m/>
    <m/>
    <m/>
  </r>
  <r>
    <n v="31"/>
    <s v="A"/>
    <x v="6"/>
    <x v="1"/>
    <s v="PROV. OSORNO"/>
    <x v="7"/>
    <s v="EJECUCION"/>
    <n v="30086815"/>
    <s v="CONSTRUCCION  RELLENO SANITARIO PROV. DE OSORNO"/>
    <n v="15318985549"/>
    <n v="3901691006"/>
    <n v="972815988"/>
    <n v="4648166927"/>
    <n v="6092148482"/>
    <n v="5000000000"/>
    <n v="0"/>
    <n v="5000000000"/>
    <n v="5670818622"/>
    <s v="EN EJECUCION"/>
    <s v="RS"/>
  </r>
  <r>
    <n v="31"/>
    <s v="A"/>
    <x v="2"/>
    <x v="1"/>
    <s v="PROV. OSORNO"/>
    <x v="1"/>
    <s v="EJECUCION"/>
    <n v="30087497"/>
    <s v="REPOSICION CUARTEL POLICIAL PREFECTURA PROVINCIAL OSORNO"/>
    <n v="5473500000"/>
    <n v="0"/>
    <n v="16381000"/>
    <n v="16381000"/>
    <n v="4718328000"/>
    <n v="3057366668"/>
    <n v="0"/>
    <n v="3057366668"/>
    <n v="2399752332"/>
    <s v="EN EJECUCION"/>
    <s v="RS"/>
  </r>
  <r>
    <n v="31"/>
    <s v="A"/>
    <x v="1"/>
    <x v="1"/>
    <s v="PROV. OSORNO"/>
    <x v="2"/>
    <s v="EJECUCION"/>
    <n v="30158072"/>
    <s v="MEJORAMIENTO HOSPITAL DE PTO OCTAY"/>
    <n v="3257705000"/>
    <n v="2093000"/>
    <m/>
    <n v="2093000"/>
    <m/>
    <n v="1200000000"/>
    <n v="0"/>
    <n v="1200000000"/>
    <n v="2055612000"/>
    <s v="EN EJECUCION"/>
    <s v="RS"/>
  </r>
  <r>
    <n v="31"/>
    <s v="A"/>
    <x v="3"/>
    <x v="1"/>
    <s v="PROV. OSORNO"/>
    <x v="2"/>
    <s v="DISEÑO"/>
    <n v="30465788"/>
    <s v="AMPLIACION AERÓDROMO CAÑAL BAJO"/>
    <n v="301000000"/>
    <n v="0"/>
    <n v="80000000"/>
    <n v="3999000"/>
    <n v="270000000"/>
    <n v="297001000"/>
    <n v="0"/>
    <n v="297001000"/>
    <n v="0"/>
    <s v="EN EJECUCION"/>
    <s v="RS"/>
  </r>
  <r>
    <m/>
    <m/>
    <x v="0"/>
    <x v="0"/>
    <m/>
    <x v="0"/>
    <m/>
    <m/>
    <s v="TOTAL DE INICIATIVAS DE ARRASTRE"/>
    <n v="24351190549"/>
    <n v="3903784006"/>
    <n v="1069196988"/>
    <n v="4670639927"/>
    <n v="11080476482"/>
    <n v="9554367668"/>
    <n v="0"/>
    <n v="9554367668"/>
    <n v="10126182954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PUESTAS EN MARCHA"/>
    <m/>
    <m/>
    <m/>
    <m/>
    <m/>
    <m/>
    <m/>
    <m/>
    <m/>
    <m/>
    <m/>
  </r>
  <r>
    <n v="29"/>
    <s v="P"/>
    <x v="1"/>
    <x v="1"/>
    <s v="PROV. OSORNO"/>
    <x v="2"/>
    <s v="EJECUCION"/>
    <n v="30486204"/>
    <s v="ADQUISICION CABINA FOTOTERAPIA PARA HOSPITAL BASE DE OSORNO(C33)"/>
    <n v="24857000"/>
    <n v="0"/>
    <n v="0"/>
    <n v="0"/>
    <n v="24857000"/>
    <n v="24857000"/>
    <n v="0"/>
    <n v="24857000"/>
    <n v="0"/>
    <s v="CON CONVENIO"/>
    <s v="RS*"/>
  </r>
  <r>
    <n v="31"/>
    <s v="P"/>
    <x v="1"/>
    <x v="1"/>
    <s v="PROV. OSORNO"/>
    <x v="2"/>
    <s v="EJECUCION"/>
    <n v="30136310"/>
    <s v="MEJORAMIENTO IMAGENOLOGÍA COMPLEJA HOSPITAL BASE SAN JOSÉ DE OSORNO"/>
    <n v="1811122000"/>
    <n v="0"/>
    <n v="100000000"/>
    <n v="0"/>
    <s v="APROBADO CORE"/>
    <n v="190966068"/>
    <n v="0"/>
    <n v="190966068"/>
    <n v="1620155932"/>
    <s v="CON CONVENIO"/>
    <s v="RS"/>
  </r>
  <r>
    <n v="31"/>
    <s v="P"/>
    <x v="1"/>
    <x v="1"/>
    <s v="PROV. OSORNO"/>
    <x v="2"/>
    <s v="EJECUCION"/>
    <n v="30126943"/>
    <s v="MEJORAMIENTO HOSPITAL DE RIO NEGRO"/>
    <n v="3242559000"/>
    <n v="3242559000"/>
    <m/>
    <n v="2092000"/>
    <m/>
    <n v="1144411933"/>
    <n v="0"/>
    <n v="1144411933"/>
    <n v="2096055067"/>
    <s v="CON CONVENIO"/>
    <s v="RS"/>
  </r>
  <r>
    <n v="29"/>
    <s v="P"/>
    <x v="6"/>
    <x v="1"/>
    <s v="PROV. OSORNO"/>
    <x v="7"/>
    <s v="EJECUCION"/>
    <n v="30085619"/>
    <s v="ADQUISICION CAMION MULTIPROPOSITO Y ADQUISICION DE 20  CONTENEDORES (C33)"/>
    <n v="190400000"/>
    <m/>
    <m/>
    <n v="0"/>
    <m/>
    <n v="190400000"/>
    <n v="0"/>
    <n v="190400000"/>
    <n v="0"/>
    <s v="TRAMITE CONVENIO"/>
    <s v="RS*"/>
  </r>
  <r>
    <n v="31"/>
    <s v="P"/>
    <x v="6"/>
    <x v="1"/>
    <s v="PROV. OSORNO"/>
    <x v="2"/>
    <s v="EJECUCION"/>
    <n v="30126075"/>
    <s v="MEJORAMIENTO INFRAESTRUCTURA PASO CARDENAL SAMORE(PATIO CAMIONES)"/>
    <n v="1749988000"/>
    <m/>
    <m/>
    <n v="0"/>
    <m/>
    <n v="300000000"/>
    <n v="0"/>
    <n v="300000000"/>
    <n v="1449988000"/>
    <s v="APROBADO CORE"/>
    <s v="RS"/>
  </r>
  <r>
    <n v="31"/>
    <s v="P"/>
    <x v="3"/>
    <x v="1"/>
    <s v="PROV. OSORNO"/>
    <x v="1"/>
    <s v="EJECUCION"/>
    <n v="30448275"/>
    <s v="CONSERVACIÓN CAMINOS VECINALES POR GLOSA 7, ETAPA 1, PROVINCIA OSORNO(C33)"/>
    <n v="328333000"/>
    <n v="0"/>
    <n v="328333000"/>
    <n v="0"/>
    <s v="APROBADO CORE"/>
    <n v="50000000"/>
    <n v="0"/>
    <n v="50000000"/>
    <n v="278333000"/>
    <s v="APROBADO CORE"/>
    <s v="RS*"/>
  </r>
  <r>
    <n v="31"/>
    <s v="P"/>
    <x v="8"/>
    <x v="1"/>
    <s v="PROV. OSORNO"/>
    <x v="2"/>
    <s v="EJECUCION"/>
    <n v="30358072"/>
    <s v="CONSERVACION SISTEMA DE AGUAS PREDIALES COMUNIDADES INDIGENAS (C33)"/>
    <n v="100000000"/>
    <m/>
    <m/>
    <n v="0"/>
    <m/>
    <n v="10000000"/>
    <n v="0"/>
    <n v="10000000"/>
    <n v="90000000"/>
    <s v="SOLICITUD"/>
    <s v="RS*"/>
  </r>
  <r>
    <n v="24"/>
    <s v="P"/>
    <x v="5"/>
    <x v="1"/>
    <s v="PROV. OSORNO"/>
    <x v="2"/>
    <s v="EJECUCION"/>
    <s v="SUBT 24"/>
    <s v="ACTIVIDADES CULTURALES"/>
    <n v="359099988.79963976"/>
    <m/>
    <m/>
    <n v="0"/>
    <m/>
    <n v="359099988.79963976"/>
    <n v="0"/>
    <n v="359099988.79963976"/>
    <n v="0"/>
    <s v="CONCURSO"/>
    <s v="RS***"/>
  </r>
  <r>
    <n v="24"/>
    <s v="P"/>
    <x v="9"/>
    <x v="1"/>
    <s v="PROV. OSORNO"/>
    <x v="2"/>
    <s v="EJECUCION"/>
    <s v="SUBT 24"/>
    <s v="ACTIVIDADES DEPORTIVAS"/>
    <n v="359099988.79963976"/>
    <m/>
    <m/>
    <n v="0"/>
    <m/>
    <n v="359099988.79963976"/>
    <n v="0"/>
    <n v="359099988.79963976"/>
    <n v="0"/>
    <s v="CONCURSO"/>
    <s v="RS***"/>
  </r>
  <r>
    <n v="24"/>
    <s v="P"/>
    <x v="2"/>
    <x v="1"/>
    <s v="PROV. OSORNO"/>
    <x v="2"/>
    <s v="EJECUCION"/>
    <s v="SUBT 24"/>
    <s v="ACTIVIDADES COMUNIDAD ACTIVA"/>
    <n v="359099988.79963976"/>
    <m/>
    <m/>
    <n v="0"/>
    <m/>
    <n v="359099988.79963976"/>
    <n v="0"/>
    <n v="359099988.79963976"/>
    <n v="0"/>
    <s v="CONCURSO"/>
    <s v="RS***"/>
  </r>
  <r>
    <n v="33"/>
    <s v="P"/>
    <x v="6"/>
    <x v="1"/>
    <s v="PROV. OSORNO"/>
    <x v="8"/>
    <s v="EJECUCION"/>
    <s v="S/C"/>
    <s v="FONDO  REGIONAL DE INICIATIVA LOCAL"/>
    <n v="1381816800"/>
    <m/>
    <m/>
    <n v="0"/>
    <m/>
    <n v="1381816800"/>
    <n v="31077847"/>
    <n v="1350738953"/>
    <n v="0"/>
    <s v="EN EJECUCION"/>
    <s v="RS*"/>
  </r>
  <r>
    <m/>
    <m/>
    <x v="0"/>
    <x v="0"/>
    <m/>
    <x v="0"/>
    <m/>
    <m/>
    <s v="TOTAL INICIATIVAS PUESTA EN MARCHA"/>
    <n v="9906375766.3989182"/>
    <n v="3242559000"/>
    <n v="428333000"/>
    <n v="2092000"/>
    <n v="24857000"/>
    <n v="4369751767.3989191"/>
    <n v="31077847"/>
    <n v="4338673920.3989191"/>
    <n v="5534531999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NUEVAS"/>
    <m/>
    <m/>
    <m/>
    <m/>
    <m/>
    <m/>
    <m/>
    <m/>
    <m/>
    <m/>
    <m/>
  </r>
  <r>
    <n v="31"/>
    <s v="N"/>
    <x v="1"/>
    <x v="1"/>
    <s v="PROV. OSORNO"/>
    <x v="2"/>
    <s v="EJECUCION"/>
    <n v="30324573"/>
    <s v="CONSTRUCCION CENTRO DE DESPACHO Y BASE SAMU PROVINCIA DE OSORNO"/>
    <n v="1496798000"/>
    <m/>
    <m/>
    <n v="0"/>
    <m/>
    <n v="10000000"/>
    <n v="0"/>
    <n v="10000000"/>
    <n v="1486798000"/>
    <s v="SOLICITUD"/>
    <s v="FI"/>
  </r>
  <r>
    <n v="29"/>
    <s v="N"/>
    <x v="2"/>
    <x v="1"/>
    <s v="PROV. OSORNO"/>
    <x v="2"/>
    <s v="EJECUCION"/>
    <n v="40001457"/>
    <s v="REPOSICION VEHICULOS PDI, PROVINCIA DE OSORNO"/>
    <n v="249575000"/>
    <m/>
    <m/>
    <n v="0"/>
    <m/>
    <n v="0"/>
    <n v="0"/>
    <n v="0"/>
    <n v="249575000"/>
    <s v="SOLICITUD"/>
    <s v="SR"/>
  </r>
  <r>
    <n v="31"/>
    <s v="N"/>
    <x v="3"/>
    <x v="1"/>
    <s v="PROV. OSORNO"/>
    <x v="1"/>
    <s v="EJECUCION"/>
    <s v="S/C"/>
    <s v="CONSERVACION CAMINOS RURALES INDIGENA, GLOSA 10"/>
    <n v="300000000"/>
    <m/>
    <m/>
    <n v="0"/>
    <m/>
    <n v="50000000"/>
    <n v="0"/>
    <n v="50000000"/>
    <n v="250000000"/>
    <s v="SOLICITUD"/>
    <s v="SR"/>
  </r>
  <r>
    <m/>
    <m/>
    <x v="0"/>
    <x v="0"/>
    <m/>
    <x v="0"/>
    <m/>
    <m/>
    <s v="TOTAL DE INICIATIVAS NUEVAS"/>
    <n v="2046373000"/>
    <n v="0"/>
    <n v="0"/>
    <n v="0"/>
    <n v="0"/>
    <n v="60000000"/>
    <n v="0"/>
    <n v="60000000"/>
    <n v="1986373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TOTAL PROVINCIALES"/>
    <n v="36303939315.398918"/>
    <n v="7146343006"/>
    <n v="1497529988"/>
    <n v="4672731927"/>
    <n v="11105333482"/>
    <n v="13984119435.398918"/>
    <n v="31077847"/>
    <n v="13953041588.398918"/>
    <n v="17647087953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TOTAL PROVINCIA DE OSORNO"/>
    <n v="100190571043.39893"/>
    <n v="8896341853"/>
    <n v="5762188511"/>
    <n v="17333242711"/>
    <n v="22802524543"/>
    <n v="24948295823.398918"/>
    <n v="615372306"/>
    <n v="24332923517.398918"/>
    <n v="57909032509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COMUNA DE PUERTO MONTT"/>
    <m/>
    <m/>
    <m/>
    <m/>
    <m/>
    <m/>
    <m/>
    <m/>
    <m/>
    <m/>
    <m/>
  </r>
  <r>
    <m/>
    <m/>
    <x v="0"/>
    <x v="0"/>
    <m/>
    <x v="0"/>
    <m/>
    <m/>
    <s v="INICIATIVAS DE ARRASTRE"/>
    <m/>
    <m/>
    <m/>
    <m/>
    <m/>
    <m/>
    <m/>
    <m/>
    <m/>
    <m/>
    <m/>
  </r>
  <r>
    <n v="31"/>
    <s v="A"/>
    <x v="3"/>
    <x v="2"/>
    <s v="P. MONTT"/>
    <x v="1"/>
    <s v="EJECUCION"/>
    <n v="30356933"/>
    <s v="MEJORAMIENTO CALLE BARROS ARANA"/>
    <n v="892628000"/>
    <m/>
    <m/>
    <n v="1147000"/>
    <m/>
    <n v="678122000"/>
    <n v="1560000"/>
    <n v="676562000"/>
    <n v="213359000"/>
    <s v="EN EJECUCION"/>
    <s v="RS"/>
  </r>
  <r>
    <n v="31"/>
    <s v="A"/>
    <x v="9"/>
    <x v="2"/>
    <s v="P. MONTT"/>
    <x v="2"/>
    <s v="EJECUCION"/>
    <n v="30097978"/>
    <s v="AMPLIACIÓN COMPLEJO DEPORTIVO ESTERO LOBOS"/>
    <n v="2184339043"/>
    <m/>
    <m/>
    <n v="2184339043"/>
    <m/>
    <n v="0"/>
    <n v="0"/>
    <n v="0"/>
    <n v="0"/>
    <s v="TERMINADO"/>
    <s v="RS"/>
  </r>
  <r>
    <n v="31"/>
    <s v="A"/>
    <x v="6"/>
    <x v="2"/>
    <s v="P. MONTT"/>
    <x v="1"/>
    <s v="EJECUCION"/>
    <n v="30129273"/>
    <s v="CONSTRUCCION HOSPEDERIA HOGAR DE CRISTO"/>
    <n v="2021860012"/>
    <m/>
    <m/>
    <n v="2014383699"/>
    <m/>
    <n v="0"/>
    <n v="0"/>
    <n v="0"/>
    <n v="7476313"/>
    <s v="EN EJECUCION"/>
    <s v="RS"/>
  </r>
  <r>
    <n v="31"/>
    <s v="A"/>
    <x v="9"/>
    <x v="2"/>
    <s v="P. MONTT"/>
    <x v="2"/>
    <s v="EJECUCION"/>
    <n v="30199074"/>
    <s v="REPOSICION ESTADIO VIEJOS CRACK CHINQUIHUE"/>
    <n v="1816198434"/>
    <m/>
    <m/>
    <n v="1751057725"/>
    <m/>
    <n v="0"/>
    <n v="0"/>
    <n v="0"/>
    <n v="65140709"/>
    <s v="EN EJECUCION"/>
    <s v="RS"/>
  </r>
  <r>
    <n v="31"/>
    <s v="A"/>
    <x v="5"/>
    <x v="2"/>
    <s v="P. MONTT"/>
    <x v="3"/>
    <s v="EJECUCION"/>
    <n v="30063478"/>
    <s v="REPOSICION ESCUELA MAILLEN ESTERO"/>
    <n v="2282921924"/>
    <m/>
    <m/>
    <n v="2265125957"/>
    <m/>
    <n v="17793967"/>
    <n v="0"/>
    <n v="17793967"/>
    <n v="2000"/>
    <s v="EN EJECUCION"/>
    <s v="RS"/>
  </r>
  <r>
    <n v="31"/>
    <s v="A"/>
    <x v="5"/>
    <x v="2"/>
    <s v="P. MONTT"/>
    <x v="2"/>
    <s v="EJECUCION"/>
    <n v="30034666"/>
    <s v="REPOSICION POSTA DEL SECTOR RURAL DE CHAICAS"/>
    <n v="262243848"/>
    <m/>
    <m/>
    <n v="242272569"/>
    <m/>
    <n v="19971279"/>
    <n v="0"/>
    <n v="19971279"/>
    <n v="0"/>
    <s v="EN EJECUCION"/>
    <s v="RS"/>
  </r>
  <r>
    <n v="31"/>
    <s v="A"/>
    <x v="5"/>
    <x v="2"/>
    <s v="P. MONTT"/>
    <x v="3"/>
    <s v="EJECUCION"/>
    <n v="30103446"/>
    <s v="CONSTRUCCION ESTABLECIMIENTO EDUCACIONAL SEC. ALERCE I ETAPA P MONTT"/>
    <n v="4575910582"/>
    <m/>
    <m/>
    <n v="4513636083"/>
    <m/>
    <n v="62274499"/>
    <n v="0"/>
    <n v="62274499"/>
    <n v="0"/>
    <s v="EN EJECUCION"/>
    <s v="RS"/>
  </r>
  <r>
    <n v="31"/>
    <s v="A"/>
    <x v="9"/>
    <x v="2"/>
    <s v="P. MONTT"/>
    <x v="2"/>
    <s v="EJECUCION"/>
    <n v="30199272"/>
    <s v="REPOSICION ESTADIO ANTONIO VARAS COMUNA PUERTO MONTT "/>
    <n v="1683911357"/>
    <m/>
    <m/>
    <n v="1673202656"/>
    <m/>
    <n v="10708701"/>
    <n v="2015116"/>
    <n v="8693585"/>
    <n v="0"/>
    <s v="EN EJECUCION"/>
    <s v="RS"/>
  </r>
  <r>
    <n v="31"/>
    <s v="A"/>
    <x v="3"/>
    <x v="2"/>
    <s v="P. MONTT"/>
    <x v="1"/>
    <s v="EJECUCION"/>
    <n v="30084978"/>
    <s v="MEJORAMIENTO CALLES QUEMCHI Y ELEUTERIO RAMIREZ"/>
    <n v="233740051"/>
    <m/>
    <m/>
    <n v="217661768"/>
    <m/>
    <n v="16078283"/>
    <n v="0"/>
    <n v="16078283"/>
    <n v="0"/>
    <s v="EN EJECUCION"/>
    <s v="RS"/>
  </r>
  <r>
    <n v="31"/>
    <s v="A"/>
    <x v="8"/>
    <x v="2"/>
    <s v="P. MONTT"/>
    <x v="2"/>
    <s v="EJECUCION"/>
    <n v="30388872"/>
    <s v="CONSTRUCCION SERVICIO APR CHINCHIN GRANDE "/>
    <n v="244155478"/>
    <m/>
    <m/>
    <n v="220680329"/>
    <m/>
    <n v="23475149"/>
    <n v="0"/>
    <n v="23475149"/>
    <n v="0"/>
    <s v="EN EJECUCION"/>
    <s v="RS"/>
  </r>
  <r>
    <n v="31"/>
    <s v="A"/>
    <x v="6"/>
    <x v="2"/>
    <s v="P. MONTT"/>
    <x v="2"/>
    <s v="EJECUCION"/>
    <n v="30073367"/>
    <s v="CONSTRUCCION OFICINA REGISTRO CIVIL E IDENTIF. ALERCE, PUERTO MONTT"/>
    <n v="428305415"/>
    <m/>
    <m/>
    <n v="343624242"/>
    <m/>
    <n v="63950650"/>
    <n v="0"/>
    <n v="63950650"/>
    <n v="20730523"/>
    <s v="EN EJECUCION"/>
    <s v="RS"/>
  </r>
  <r>
    <n v="31"/>
    <s v="A"/>
    <x v="1"/>
    <x v="2"/>
    <s v="P. MONTT"/>
    <x v="2"/>
    <s v="EJECUCION"/>
    <n v="20190549"/>
    <s v="AMPLIACION Y REMODELACION CONSULTORIO ANTONIO VARAS"/>
    <n v="3985138607"/>
    <m/>
    <m/>
    <n v="3955473444"/>
    <m/>
    <n v="29665163"/>
    <n v="0"/>
    <n v="29665163"/>
    <n v="0"/>
    <s v="EN EJECUCION"/>
    <s v="RS"/>
  </r>
  <r>
    <n v="31"/>
    <s v="A"/>
    <x v="5"/>
    <x v="2"/>
    <s v="P. MONTT"/>
    <x v="2"/>
    <s v="DISEÑO"/>
    <n v="30106468"/>
    <s v="REPOSICION ESCUELA RURAL LAGUNITAS PUERTO MONTT"/>
    <n v="117000000"/>
    <m/>
    <m/>
    <n v="4200000"/>
    <m/>
    <n v="112800000"/>
    <n v="9588000"/>
    <n v="103212000"/>
    <n v="0"/>
    <s v="EN EJECUCION"/>
    <s v="RS"/>
  </r>
  <r>
    <n v="31"/>
    <s v="A"/>
    <x v="5"/>
    <x v="2"/>
    <s v="P. MONTT"/>
    <x v="3"/>
    <s v="EJECUCION"/>
    <n v="30440174"/>
    <s v="CONSERVACION MULTICANCHA CUBIERTA LICEO MANUEL MONTT (C33)"/>
    <n v="425709000"/>
    <m/>
    <m/>
    <n v="0"/>
    <m/>
    <n v="213200000"/>
    <n v="0"/>
    <n v="213200000"/>
    <n v="212509000"/>
    <s v="EN EJECUCION"/>
    <s v="RS*"/>
  </r>
  <r>
    <m/>
    <m/>
    <x v="0"/>
    <x v="0"/>
    <m/>
    <x v="0"/>
    <m/>
    <m/>
    <s v="TOTAL DE INICIATIVAS DE ARRASTRE"/>
    <n v="21154061751"/>
    <n v="0"/>
    <n v="0"/>
    <n v="19386804515"/>
    <n v="0"/>
    <n v="1248039691"/>
    <n v="13163116"/>
    <n v="1234876575"/>
    <n v="519217545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PUESTAS EN MARCHA"/>
    <m/>
    <m/>
    <m/>
    <m/>
    <m/>
    <m/>
    <m/>
    <m/>
    <m/>
    <m/>
    <m/>
  </r>
  <r>
    <n v="31"/>
    <s v="P"/>
    <x v="3"/>
    <x v="2"/>
    <s v="P. MONTT"/>
    <x v="1"/>
    <s v="EJECUCION"/>
    <n v="20195455"/>
    <s v="MEJORAMIENTO CALLE PADRE HARTER"/>
    <n v="1032398000"/>
    <m/>
    <m/>
    <n v="0"/>
    <m/>
    <n v="300000000"/>
    <n v="0"/>
    <n v="300000000"/>
    <n v="732398000"/>
    <s v="CON CONVENIO"/>
    <s v="RS"/>
  </r>
  <r>
    <n v="31"/>
    <s v="P"/>
    <x v="8"/>
    <x v="2"/>
    <s v="P. MONTT"/>
    <x v="4"/>
    <s v="EJECUCION"/>
    <n v="30429872"/>
    <s v="CONSTRUCCION REDES AGUA POTABLE Y ALCANT VILLA LOS PINOS ALTOS"/>
    <n v="413476000"/>
    <m/>
    <m/>
    <n v="0"/>
    <m/>
    <n v="120000000"/>
    <n v="0"/>
    <n v="120000000"/>
    <n v="293476000"/>
    <s v="CON CONVENIO"/>
    <s v="RS"/>
  </r>
  <r>
    <n v="31"/>
    <s v="P"/>
    <x v="6"/>
    <x v="2"/>
    <s v="P. MONTT"/>
    <x v="7"/>
    <s v="EJECUCION"/>
    <n v="30104476"/>
    <s v="CONSTRUCCION CIERRE VERTEDERO MUNICIPAL COMUNA DE PUERTO MONTT"/>
    <n v="1085187000"/>
    <m/>
    <m/>
    <n v="2101000"/>
    <m/>
    <n v="50000000"/>
    <n v="0"/>
    <n v="50000000"/>
    <n v="1033086000"/>
    <s v="CON CONVENIO"/>
    <s v="RS"/>
  </r>
  <r>
    <n v="29"/>
    <s v="P"/>
    <x v="1"/>
    <x v="2"/>
    <s v="P. MONTT"/>
    <x v="2"/>
    <s v="EJECUCION"/>
    <n v="40000194"/>
    <s v="ADQUISICION EQUIPOS Y EQUIPAMIENTO CENTRO ONCOLOGICO AMBULATORIO (C33)"/>
    <n v="1039322000"/>
    <m/>
    <m/>
    <n v="28247017"/>
    <m/>
    <n v="1011074983"/>
    <n v="0"/>
    <n v="1011074983"/>
    <n v="0"/>
    <s v="CON CONVENIO"/>
    <s v="RS*"/>
  </r>
  <r>
    <n v="31"/>
    <s v="P"/>
    <x v="8"/>
    <x v="2"/>
    <s v="P. MONTT"/>
    <x v="4"/>
    <s v="EJECUCION"/>
    <n v="30461279"/>
    <s v="AMPLIACION APR LAS QUEMAS SAN ANTONIO SECTOR CHAQUEIHUA"/>
    <n v="395716000"/>
    <m/>
    <m/>
    <n v="0"/>
    <m/>
    <n v="118714800"/>
    <n v="0"/>
    <n v="118714800"/>
    <n v="277001200"/>
    <s v="CON CONVENIO"/>
    <s v="RS"/>
  </r>
  <r>
    <n v="29"/>
    <s v="P"/>
    <x v="6"/>
    <x v="2"/>
    <s v="P. MONTT"/>
    <x v="7"/>
    <s v="EJECUCION"/>
    <n v="30481457"/>
    <s v="ADQUISICION CAMION CARGA LATERAL Y TRANSBORDO MOVIL PARA RECOLECCION RESIDUOS SOLIDOS DOMICILIARIOS (C33)"/>
    <n v="471072000"/>
    <m/>
    <m/>
    <n v="0"/>
    <m/>
    <n v="471072000"/>
    <n v="0"/>
    <n v="471072000"/>
    <n v="0"/>
    <s v="CON CONVENIO"/>
    <s v="RS*"/>
  </r>
  <r>
    <n v="31"/>
    <s v="P"/>
    <x v="3"/>
    <x v="2"/>
    <s v="P. MONTT"/>
    <x v="1"/>
    <s v="EJECUCION"/>
    <n v="30080460"/>
    <s v="CONSTRUCCION PUENTE EL SARGAZO DE PTO MONTT"/>
    <n v="272533000"/>
    <m/>
    <m/>
    <n v="0"/>
    <m/>
    <n v="20000000"/>
    <n v="0"/>
    <n v="20000000"/>
    <n v="252533000"/>
    <s v="TRAMITE CONVENIO"/>
    <s v="RS"/>
  </r>
  <r>
    <n v="31"/>
    <s v="P"/>
    <x v="2"/>
    <x v="2"/>
    <s v="P. MONTT"/>
    <x v="2"/>
    <s v="EJECUCION"/>
    <n v="30115395"/>
    <s v="CONSTRUCCION CUARTEL 8° COMPAÑIA DE BOMBEROS"/>
    <n v="790552000"/>
    <m/>
    <m/>
    <n v="0"/>
    <m/>
    <n v="237165600"/>
    <n v="0"/>
    <n v="237165600"/>
    <n v="553386400"/>
    <s v="CON CONVENIO"/>
    <s v="RS"/>
  </r>
  <r>
    <n v="31"/>
    <s v="P"/>
    <x v="1"/>
    <x v="2"/>
    <s v="P. MONTT"/>
    <x v="2"/>
    <s v="EJECUCION"/>
    <n v="30128140"/>
    <s v="NORMALIZACION CESFAM ALERCE "/>
    <n v="4090107000"/>
    <n v="0"/>
    <n v="0"/>
    <n v="4000000"/>
    <n v="1397902927"/>
    <n v="1297902927"/>
    <n v="0"/>
    <n v="1297902927"/>
    <n v="2788204073"/>
    <s v="EN REEVALUCION"/>
    <s v="RS"/>
  </r>
  <r>
    <m/>
    <m/>
    <x v="0"/>
    <x v="0"/>
    <m/>
    <x v="0"/>
    <m/>
    <m/>
    <s v="TOTAL INICIATIVAS PUESTA EN MARCHA"/>
    <n v="9590363000"/>
    <n v="0"/>
    <n v="0"/>
    <n v="34348017"/>
    <n v="1397902927"/>
    <n v="3625930310"/>
    <n v="0"/>
    <n v="3625930310"/>
    <n v="5930084673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NUEVAS"/>
    <m/>
    <m/>
    <m/>
    <m/>
    <m/>
    <m/>
    <m/>
    <m/>
    <m/>
    <m/>
    <m/>
  </r>
  <r>
    <n v="31"/>
    <s v="N"/>
    <x v="3"/>
    <x v="2"/>
    <s v="P. MONTT"/>
    <x v="1"/>
    <s v="DISEÑO"/>
    <n v="30480704"/>
    <s v="CONSERVACION CALLE GRANÍTICO DE PUERTO MONTT (C33)"/>
    <n v="37736000"/>
    <m/>
    <m/>
    <n v="0"/>
    <m/>
    <n v="37736000"/>
    <n v="0"/>
    <n v="37736000"/>
    <n v="0"/>
    <s v="APROBADO CORE"/>
    <s v="RS*"/>
  </r>
  <r>
    <n v="31"/>
    <s v="N"/>
    <x v="1"/>
    <x v="2"/>
    <s v="P. MONTT"/>
    <x v="2"/>
    <s v="EJECUCION"/>
    <n v="30364305"/>
    <s v="AMPLIACION Y MEJORAMIENTO INSTITUTO TELETON"/>
    <n v="2629279000"/>
    <m/>
    <m/>
    <n v="0"/>
    <m/>
    <n v="262688853"/>
    <n v="0"/>
    <n v="262688853"/>
    <n v="2366590147"/>
    <s v="SOLICITUD GORE"/>
    <s v="RS"/>
  </r>
  <r>
    <n v="31"/>
    <s v="N"/>
    <x v="6"/>
    <x v="2"/>
    <s v="P. MONTT"/>
    <x v="2"/>
    <s v="EJECUCION"/>
    <n v="30339322"/>
    <s v="HABILITACION EDIFICIO EGAÑA 60 PUERTO MONTT REG. LOS LAGOS"/>
    <n v="3500000000"/>
    <m/>
    <m/>
    <n v="111566000"/>
    <m/>
    <n v="10000000"/>
    <n v="0"/>
    <n v="10000000"/>
    <n v="3378434000"/>
    <s v="ARI"/>
    <s v="OT"/>
  </r>
  <r>
    <n v="31"/>
    <s v="N"/>
    <x v="3"/>
    <x v="2"/>
    <s v="P. MONTT"/>
    <x v="1"/>
    <s v="DISEÑO"/>
    <n v="30437675"/>
    <s v="CONSTRUCCION CONECTIVIDAD INTERTERRAZAS PUERTO MONTT"/>
    <n v="548000000"/>
    <m/>
    <m/>
    <n v="0"/>
    <m/>
    <n v="30000000"/>
    <n v="0"/>
    <n v="30000000"/>
    <n v="518000000"/>
    <s v="SOLICITUD TRANSPORTE"/>
    <s v="RS"/>
  </r>
  <r>
    <n v="31"/>
    <s v="N"/>
    <x v="3"/>
    <x v="2"/>
    <s v="P. MONTT"/>
    <x v="1"/>
    <s v="EJECUCION"/>
    <n v="30127010"/>
    <s v="MEJORAMIENTO CALLE EL TENIENTE, BARRIO INDUSTRIAL"/>
    <n v="2515811000"/>
    <m/>
    <m/>
    <n v="0"/>
    <m/>
    <n v="100000000"/>
    <n v="0"/>
    <n v="100000000"/>
    <n v="2415811000"/>
    <s v="SOLICITUD TRANSPORTE"/>
    <s v="RS"/>
  </r>
  <r>
    <n v="31"/>
    <s v="N"/>
    <x v="3"/>
    <x v="2"/>
    <s v="P. MONTT"/>
    <x v="1"/>
    <s v="DISEÑO"/>
    <n v="30092104"/>
    <s v="MEJORAMIENTO INTERCONEXION VIAL CENTRO-PONIENTE"/>
    <n v="500000000"/>
    <m/>
    <m/>
    <n v="0"/>
    <m/>
    <n v="30000000"/>
    <n v="0"/>
    <n v="30000000"/>
    <n v="470000000"/>
    <s v="SOLICITUD TRANSPORTE"/>
    <s v="SR"/>
  </r>
  <r>
    <n v="31"/>
    <s v="N"/>
    <x v="5"/>
    <x v="2"/>
    <s v="P. MONTT"/>
    <x v="9"/>
    <s v="EJECUCION"/>
    <n v="30077490"/>
    <s v="CONSERVACION CASA PAULY PUERTO MONTT (C33)"/>
    <n v="1686871000"/>
    <m/>
    <m/>
    <n v="0"/>
    <m/>
    <n v="84343550"/>
    <n v="0"/>
    <n v="84343550"/>
    <n v="1602527450"/>
    <s v="SOLICITUD"/>
    <s v="SR*"/>
  </r>
  <r>
    <m/>
    <m/>
    <x v="0"/>
    <x v="0"/>
    <m/>
    <x v="0"/>
    <m/>
    <m/>
    <s v="TOTAL DE INICIATIVAS NUEVAS"/>
    <n v="11417697000"/>
    <n v="0"/>
    <n v="0"/>
    <n v="111566000"/>
    <n v="0"/>
    <n v="554768403"/>
    <n v="0"/>
    <n v="554768403"/>
    <n v="10751362597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TOTAL COMUNA DE  P. MONTT"/>
    <n v="42162121751"/>
    <n v="0"/>
    <n v="0"/>
    <n v="19532718532"/>
    <n v="1397902927"/>
    <n v="5428738404"/>
    <n v="13163116"/>
    <n v="5415575288"/>
    <n v="17200664815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COMUNA DE CALBUCO"/>
    <m/>
    <m/>
    <m/>
    <m/>
    <m/>
    <m/>
    <m/>
    <m/>
    <m/>
    <m/>
    <m/>
  </r>
  <r>
    <m/>
    <m/>
    <x v="0"/>
    <x v="0"/>
    <m/>
    <x v="0"/>
    <m/>
    <m/>
    <s v="INICIATIVAS DE ARRASTRE"/>
    <m/>
    <m/>
    <m/>
    <m/>
    <m/>
    <m/>
    <m/>
    <m/>
    <m/>
    <m/>
    <m/>
  </r>
  <r>
    <n v="31"/>
    <s v="A"/>
    <x v="5"/>
    <x v="2"/>
    <s v="CALBUCO"/>
    <x v="2"/>
    <s v="EJECUCION"/>
    <n v="20086686"/>
    <s v="REPOSICION PARCIA LICEO POLITECNICO DE CALBUCO"/>
    <n v="7033944000"/>
    <n v="0"/>
    <n v="43000000"/>
    <n v="137390250"/>
    <n v="113641000"/>
    <n v="352882250"/>
    <n v="0"/>
    <n v="352882250"/>
    <n v="6543671500"/>
    <s v="EN EJECUCION"/>
    <s v="RS"/>
  </r>
  <r>
    <n v="31"/>
    <s v="A"/>
    <x v="6"/>
    <x v="2"/>
    <s v="CALBUCO"/>
    <x v="7"/>
    <s v="DISEÑO"/>
    <n v="30135967"/>
    <s v="CONSTRUCCION ESTACION DE TRANSFERENCIA LA CAMPANA CALBUCO"/>
    <n v="90000000"/>
    <m/>
    <m/>
    <n v="67500000"/>
    <m/>
    <n v="22500000"/>
    <n v="0"/>
    <n v="22500000"/>
    <n v="0"/>
    <s v="EN EJECUCION"/>
    <s v="RS"/>
  </r>
  <r>
    <n v="31"/>
    <s v="A"/>
    <x v="10"/>
    <x v="2"/>
    <s v="CALBUCO"/>
    <x v="6"/>
    <s v="EJECUCION"/>
    <n v="30339483"/>
    <s v="HABILITACION SSEE SECTOR QUEULLIN"/>
    <n v="1611864000"/>
    <m/>
    <m/>
    <n v="1586863743"/>
    <m/>
    <n v="0"/>
    <n v="0"/>
    <n v="0"/>
    <n v="25000257"/>
    <s v="EN EJECUCION"/>
    <s v="RS"/>
  </r>
  <r>
    <n v="31"/>
    <s v="A"/>
    <x v="4"/>
    <x v="2"/>
    <s v="CALBUCO"/>
    <x v="2"/>
    <s v="EJECUCION"/>
    <n v="30087299"/>
    <s v="CONSTRUCCION CEMENTERIO MUNICIPAL DE CALBUCO"/>
    <n v="1136464000"/>
    <n v="0"/>
    <n v="60000000"/>
    <n v="0"/>
    <n v="961195000"/>
    <n v="901195000"/>
    <n v="0"/>
    <n v="901195000"/>
    <n v="235269000"/>
    <s v="EN EJECUCION"/>
    <s v="RS"/>
  </r>
  <r>
    <m/>
    <m/>
    <x v="0"/>
    <x v="0"/>
    <m/>
    <x v="0"/>
    <m/>
    <m/>
    <s v="TOTAL DE INICIATIVAS DE ARRASTRE"/>
    <n v="9872272000"/>
    <n v="0"/>
    <n v="103000000"/>
    <n v="1791753993"/>
    <n v="1074836000"/>
    <n v="1276577250"/>
    <n v="0"/>
    <n v="1276577250"/>
    <n v="6803940757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PUESTAS EN MARCHA"/>
    <m/>
    <m/>
    <m/>
    <m/>
    <m/>
    <m/>
    <m/>
    <m/>
    <m/>
    <m/>
    <m/>
  </r>
  <r>
    <n v="31"/>
    <s v="P"/>
    <x v="3"/>
    <x v="2"/>
    <s v="CALBUCO"/>
    <x v="1"/>
    <s v="EJECUCION"/>
    <n v="30115349"/>
    <s v="CONSTRUCCION PAVIMENTOS AVENIDA PRESIDENTE IBAÑEZ, CALBUCO"/>
    <n v="677044000"/>
    <m/>
    <m/>
    <n v="3001000"/>
    <m/>
    <n v="674043000"/>
    <n v="0"/>
    <n v="674043000"/>
    <n v="0"/>
    <s v="CON CONVENIO"/>
    <s v="RS"/>
  </r>
  <r>
    <m/>
    <m/>
    <x v="0"/>
    <x v="0"/>
    <m/>
    <x v="0"/>
    <m/>
    <m/>
    <s v="TOTAL DE INICIATIVAS DE ARRASTRE"/>
    <n v="677044000"/>
    <n v="0"/>
    <n v="0"/>
    <n v="3001000"/>
    <n v="0"/>
    <n v="674043000"/>
    <n v="0"/>
    <n v="674043000"/>
    <n v="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NUEVAS"/>
    <m/>
    <m/>
    <m/>
    <m/>
    <m/>
    <m/>
    <m/>
    <m/>
    <m/>
    <m/>
    <m/>
  </r>
  <r>
    <n v="29"/>
    <s v="N"/>
    <x v="4"/>
    <x v="2"/>
    <s v="CALBUCO"/>
    <x v="2"/>
    <s v="EJECUCION"/>
    <n v="30465002"/>
    <s v="ADQUISICION CAMIÓN MULTIPROPOSITO, COMUNA CALBUCO(C33)"/>
    <n v="218961000"/>
    <m/>
    <m/>
    <n v="0"/>
    <m/>
    <n v="30000000"/>
    <n v="0"/>
    <n v="30000000"/>
    <n v="188961000"/>
    <s v="EVALUADO"/>
    <s v="RS*"/>
  </r>
  <r>
    <n v="31"/>
    <s v="N"/>
    <x v="8"/>
    <x v="2"/>
    <s v="CALBUCO"/>
    <x v="4"/>
    <s v="EJECUCION"/>
    <n v="30427273"/>
    <s v="CONSTRUCCION INFRAESTRUCTURA SANITARIA LOCALIDAD DE PARGUA"/>
    <n v="1073021000"/>
    <m/>
    <m/>
    <n v="0"/>
    <m/>
    <n v="50000000"/>
    <n v="0"/>
    <n v="50000000"/>
    <n v="1023021000"/>
    <s v="ARI"/>
    <s v="SR"/>
  </r>
  <r>
    <n v="31"/>
    <s v="N"/>
    <x v="2"/>
    <x v="2"/>
    <s v="CALBUCO"/>
    <x v="2"/>
    <s v="EJECUCION"/>
    <n v="30472587"/>
    <s v="REPOSICION REPOSICIÓN CUARTEL 2° CÍA. BOMBEROS CALBUCO"/>
    <n v="617565000"/>
    <m/>
    <m/>
    <n v="0"/>
    <m/>
    <n v="60000000"/>
    <n v="0"/>
    <n v="60000000"/>
    <n v="557565000"/>
    <s v="ARI"/>
    <s v="FI"/>
  </r>
  <r>
    <n v="31"/>
    <s v="N"/>
    <x v="1"/>
    <x v="2"/>
    <s v="CALBUCO"/>
    <x v="2"/>
    <s v="EJECUCION"/>
    <n v="20181416"/>
    <s v="REPOSICION POSTA DE SALUD PEÑASMO"/>
    <n v="391426000"/>
    <m/>
    <m/>
    <n v="0"/>
    <m/>
    <n v="15000000"/>
    <n v="0"/>
    <n v="15000000"/>
    <n v="376426000"/>
    <s v="ARI"/>
    <s v="SR"/>
  </r>
  <r>
    <n v="31"/>
    <s v="N"/>
    <x v="3"/>
    <x v="2"/>
    <s v="CALBUCO"/>
    <x v="1"/>
    <s v="EJECUCION"/>
    <n v="30480531"/>
    <s v="CONSTRUCCION PAVIMENTACION CALLES CARLOS CONDELL Y WILLIAM REBOLLEDO"/>
    <n v="469704000"/>
    <m/>
    <m/>
    <n v="0"/>
    <m/>
    <n v="10000000"/>
    <n v="0"/>
    <n v="10000000"/>
    <n v="459704000"/>
    <s v="ARI"/>
    <s v="FI"/>
  </r>
  <r>
    <m/>
    <m/>
    <x v="0"/>
    <x v="0"/>
    <m/>
    <x v="0"/>
    <m/>
    <m/>
    <s v="TOTAL DE INICIATIVAS NUEVAS"/>
    <n v="2770677000"/>
    <n v="0"/>
    <n v="0"/>
    <n v="0"/>
    <n v="0"/>
    <n v="165000000"/>
    <n v="0"/>
    <n v="165000000"/>
    <n v="2605677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TOTAL COMUNA DE  CALBUCO"/>
    <n v="13319993000"/>
    <n v="0"/>
    <n v="103000000"/>
    <n v="1794754993"/>
    <n v="1074836000"/>
    <n v="2115620250"/>
    <n v="0"/>
    <n v="2115620250"/>
    <n v="9409617757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COMUNA DE COCHAMO"/>
    <m/>
    <m/>
    <m/>
    <m/>
    <m/>
    <m/>
    <m/>
    <m/>
    <m/>
    <m/>
    <m/>
  </r>
  <r>
    <m/>
    <m/>
    <x v="0"/>
    <x v="0"/>
    <m/>
    <x v="0"/>
    <m/>
    <m/>
    <s v="INICIATIVAS DE ARRASTRE"/>
    <m/>
    <m/>
    <m/>
    <m/>
    <m/>
    <m/>
    <m/>
    <m/>
    <m/>
    <m/>
    <m/>
  </r>
  <r>
    <n v="31"/>
    <s v="A"/>
    <x v="8"/>
    <x v="2"/>
    <s v="COCHAMO"/>
    <x v="10"/>
    <s v="DISEÑO"/>
    <n v="30131517"/>
    <s v="CONSTRUCCION SISTEMA DE AGUA POTABLE RURAL EL QUECHE"/>
    <n v="27000000"/>
    <m/>
    <m/>
    <n v="5400000"/>
    <m/>
    <n v="21600000"/>
    <n v="0"/>
    <n v="21600000"/>
    <n v="0"/>
    <s v="EN EJECUCION"/>
    <s v="RS"/>
  </r>
  <r>
    <n v="31"/>
    <s v="A"/>
    <x v="1"/>
    <x v="2"/>
    <s v="COCHAMO"/>
    <x v="2"/>
    <s v="EJECUCION"/>
    <n v="30047349"/>
    <s v="CONSTRUCCION CENTRO DE SALUD COCHAMO"/>
    <n v="1975000000"/>
    <m/>
    <m/>
    <n v="1946992316"/>
    <m/>
    <n v="14455056"/>
    <n v="0"/>
    <n v="14455056"/>
    <n v="13552628"/>
    <s v="EN EJECUCION"/>
    <s v="RS"/>
  </r>
  <r>
    <n v="31"/>
    <s v="A"/>
    <x v="2"/>
    <x v="2"/>
    <s v="COCHAMO"/>
    <x v="10"/>
    <s v="EJECUCION"/>
    <n v="30046830"/>
    <s v="REPOSICION RETEN CARABINEROS DE COCHAMO"/>
    <n v="748449085"/>
    <m/>
    <m/>
    <n v="713793031"/>
    <m/>
    <n v="0"/>
    <n v="0"/>
    <n v="0"/>
    <n v="34656054"/>
    <s v="EN EJECUCION"/>
    <s v="RS"/>
  </r>
  <r>
    <n v="31"/>
    <s v="A"/>
    <x v="3"/>
    <x v="2"/>
    <s v="COCHAMO"/>
    <x v="10"/>
    <s v="EJECUCION"/>
    <n v="30342773"/>
    <s v="MEJORAMIENTO RUTA V 69 SECTOR RALUN COCHAMO"/>
    <n v="6178186000"/>
    <n v="8755977"/>
    <n v="130000000"/>
    <n v="135002990"/>
    <n v="6169430023"/>
    <n v="2039420023"/>
    <n v="0"/>
    <n v="2039420023"/>
    <n v="4003762987"/>
    <s v="EN EJECUCION"/>
    <s v="RS"/>
  </r>
  <r>
    <m/>
    <m/>
    <x v="0"/>
    <x v="0"/>
    <m/>
    <x v="0"/>
    <m/>
    <m/>
    <s v="TOTAL DE INICIATIVAS DE ARRASTRE"/>
    <n v="8928635085"/>
    <n v="8755977"/>
    <n v="130000000"/>
    <n v="2801188337"/>
    <n v="6169430023"/>
    <n v="2075475079"/>
    <n v="0"/>
    <n v="2075475079"/>
    <n v="4051971669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PUESTAS EN MARCHA"/>
    <m/>
    <m/>
    <m/>
    <m/>
    <m/>
    <m/>
    <m/>
    <m/>
    <m/>
    <m/>
    <m/>
  </r>
  <r>
    <n v="29"/>
    <s v="P"/>
    <x v="6"/>
    <x v="2"/>
    <s v="COCHAMO"/>
    <x v="2"/>
    <s v="EJECUCION"/>
    <n v="30188272"/>
    <s v="REPOSICION BUS DE PASAJEROS DE LA COMUNA DE COCHAMO (C33)"/>
    <n v="129544000"/>
    <m/>
    <m/>
    <n v="0"/>
    <m/>
    <n v="129544000"/>
    <n v="0"/>
    <n v="129544000"/>
    <n v="0"/>
    <s v="CON CONVENIO"/>
    <s v="RS*"/>
  </r>
  <r>
    <n v="31"/>
    <s v="P"/>
    <x v="9"/>
    <x v="2"/>
    <s v="COCHAMO"/>
    <x v="10"/>
    <s v="EJECUCION"/>
    <n v="30248522"/>
    <s v="CONSTRUCCION ESTADIO MUNCIPAL DE COCHAMO"/>
    <n v="1053374000"/>
    <m/>
    <m/>
    <n v="2500000"/>
    <m/>
    <n v="200000000"/>
    <n v="0"/>
    <n v="200000000"/>
    <n v="850874000"/>
    <s v="CON CONVENIO"/>
    <s v="RS"/>
  </r>
  <r>
    <m/>
    <m/>
    <x v="0"/>
    <x v="0"/>
    <m/>
    <x v="0"/>
    <m/>
    <m/>
    <s v="TOTAL INICIATIVAS PUESTA EN MARCHA"/>
    <n v="1182918000"/>
    <n v="0"/>
    <n v="0"/>
    <n v="2500000"/>
    <n v="0"/>
    <n v="329544000"/>
    <n v="0"/>
    <n v="329544000"/>
    <n v="850874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NUEVAS"/>
    <m/>
    <m/>
    <m/>
    <m/>
    <m/>
    <m/>
    <m/>
    <m/>
    <m/>
    <m/>
    <m/>
  </r>
  <r>
    <n v="31"/>
    <s v="N"/>
    <x v="3"/>
    <x v="2"/>
    <s v="COCHAMO"/>
    <x v="1"/>
    <s v="EJECUCION"/>
    <n v="30459455"/>
    <s v="CONSERVACION VARIOS CNOS. VECINALES GLOSA 7, COMUNA DE COCHAMO (C33)"/>
    <n v="305031000"/>
    <m/>
    <m/>
    <n v="0"/>
    <m/>
    <n v="50000000"/>
    <n v="0"/>
    <n v="50000000"/>
    <n v="255031000"/>
    <s v="EVALUADO"/>
    <s v="RS*"/>
  </r>
  <r>
    <n v="31"/>
    <s v="N"/>
    <x v="8"/>
    <x v="2"/>
    <s v="COCHAMO"/>
    <x v="10"/>
    <s v="DISEÑO"/>
    <n v="30474433"/>
    <s v="CONSTRUCCION SISTEMA AGUA POTABLE RURAL ALTO PUELO, COCHAMO"/>
    <n v="33856000"/>
    <m/>
    <m/>
    <n v="0"/>
    <m/>
    <n v="3385600"/>
    <n v="0"/>
    <n v="3385600"/>
    <n v="30470400"/>
    <s v="ARI"/>
    <s v="FI"/>
  </r>
  <r>
    <n v="31"/>
    <s v="N"/>
    <x v="8"/>
    <x v="2"/>
    <s v="COCHAMO"/>
    <x v="10"/>
    <s v="EJECUCION"/>
    <n v="30116480"/>
    <s v="CONSTRUCCION SISTEMA DE AGUA POTABLE RURAL DE YATES COCHAMO"/>
    <n v="167764000"/>
    <m/>
    <m/>
    <n v="0"/>
    <m/>
    <n v="10000000"/>
    <n v="0"/>
    <n v="10000000"/>
    <n v="157764000"/>
    <s v="ARI"/>
    <s v="SR"/>
  </r>
  <r>
    <n v="31"/>
    <s v="N"/>
    <x v="10"/>
    <x v="2"/>
    <s v="COCHAMO"/>
    <x v="10"/>
    <s v="EJECUCION"/>
    <n v="30328273"/>
    <s v="CONSTRUCCION MICROCENTRAL HIDROELECTRICA SOTOMO"/>
    <n v="100500000"/>
    <m/>
    <m/>
    <n v="0"/>
    <m/>
    <n v="10000000"/>
    <n v="0"/>
    <n v="10000000"/>
    <n v="90500000"/>
    <s v="ARI"/>
    <s v="SR"/>
  </r>
  <r>
    <m/>
    <m/>
    <x v="0"/>
    <x v="0"/>
    <m/>
    <x v="0"/>
    <m/>
    <m/>
    <s v="TOTAL DE INICIATIVAS NUEVAS"/>
    <n v="607151000"/>
    <n v="0"/>
    <n v="0"/>
    <n v="0"/>
    <n v="0"/>
    <n v="73385600"/>
    <n v="0"/>
    <n v="73385600"/>
    <n v="5337654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TOTAL COMUNA DE  COCHAMO"/>
    <n v="10718704085"/>
    <n v="8755977"/>
    <n v="130000000"/>
    <n v="2803688337"/>
    <n v="6169430023"/>
    <n v="2478404679"/>
    <n v="0"/>
    <n v="2478404679"/>
    <n v="5436611069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COMUNA DE FRESIA"/>
    <m/>
    <m/>
    <m/>
    <m/>
    <m/>
    <m/>
    <m/>
    <m/>
    <m/>
    <m/>
    <m/>
  </r>
  <r>
    <m/>
    <m/>
    <x v="0"/>
    <x v="0"/>
    <m/>
    <x v="0"/>
    <m/>
    <m/>
    <s v="INICIATIVAS DE ARRASTRE"/>
    <m/>
    <m/>
    <m/>
    <m/>
    <m/>
    <m/>
    <m/>
    <m/>
    <m/>
    <m/>
    <m/>
  </r>
  <r>
    <n v="31"/>
    <s v="A"/>
    <x v="8"/>
    <x v="2"/>
    <s v="FRESIA"/>
    <x v="11"/>
    <s v="EJECUCION"/>
    <n v="30088011"/>
    <s v="CONSTRUCCION PLANTA TRATAMIENTO PARGA"/>
    <n v="452879000"/>
    <n v="0"/>
    <n v="0"/>
    <n v="0"/>
    <n v="202000000"/>
    <n v="0"/>
    <n v="0"/>
    <n v="0"/>
    <n v="452879000"/>
    <s v="EN EJECUCION"/>
    <s v="RE"/>
  </r>
  <r>
    <n v="31"/>
    <s v="A"/>
    <x v="8"/>
    <x v="2"/>
    <s v="FRESIA"/>
    <x v="1"/>
    <s v="EJECUCION"/>
    <n v="30212372"/>
    <s v="CONSTRUCCION APR SECTOR RURAL LA VEGA"/>
    <n v="339876608"/>
    <m/>
    <m/>
    <n v="294876608"/>
    <m/>
    <n v="0"/>
    <n v="0"/>
    <n v="0"/>
    <n v="45000000"/>
    <s v="EN EJECUCION"/>
    <s v="RS"/>
  </r>
  <r>
    <n v="31"/>
    <s v="A"/>
    <x v="8"/>
    <x v="2"/>
    <s v="FRESIA"/>
    <x v="1"/>
    <s v="EJECUCION"/>
    <n v="30212472"/>
    <s v="CONSTRUCCION SERVICIO APR SECTOR RURAL EL MAÑIO"/>
    <n v="451393359"/>
    <m/>
    <m/>
    <n v="424766706"/>
    <m/>
    <n v="0"/>
    <n v="0"/>
    <n v="0"/>
    <n v="26626653"/>
    <s v="EN EJECUCION"/>
    <s v="RS"/>
  </r>
  <r>
    <m/>
    <m/>
    <x v="0"/>
    <x v="0"/>
    <m/>
    <x v="0"/>
    <m/>
    <m/>
    <s v="TOTAL DE INICIATIVAS DE ARRASTRE"/>
    <n v="1244148967"/>
    <n v="0"/>
    <n v="0"/>
    <n v="719643314"/>
    <n v="202000000"/>
    <n v="0"/>
    <n v="0"/>
    <n v="0"/>
    <n v="524505653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PUESTAS EN MARCHA"/>
    <m/>
    <m/>
    <m/>
    <m/>
    <m/>
    <m/>
    <m/>
    <m/>
    <m/>
    <m/>
    <m/>
  </r>
  <r>
    <n v="31"/>
    <s v="P"/>
    <x v="3"/>
    <x v="2"/>
    <s v="FRESIA"/>
    <x v="1"/>
    <s v="EJECUCION"/>
    <n v="30130451"/>
    <s v="MEJORAMIENTO 03 CALLES LOCALIDAD DE PARGA, FRESIA"/>
    <n v="547328000"/>
    <m/>
    <m/>
    <n v="176857169"/>
    <m/>
    <n v="306849062"/>
    <n v="306849062"/>
    <n v="0"/>
    <n v="63621769"/>
    <s v="EN EJECUCION"/>
    <s v="RS"/>
  </r>
  <r>
    <n v="33"/>
    <s v="P"/>
    <x v="8"/>
    <x v="2"/>
    <s v="FRESIA"/>
    <x v="4"/>
    <s v="EJECUCION"/>
    <n v="30458130"/>
    <s v="CONSTRUCCION CASETAS SANITARIAS Y CONEXION SECTOR LOS PRADOS, FRESIA"/>
    <n v="377930000"/>
    <m/>
    <m/>
    <n v="0"/>
    <m/>
    <n v="100000000"/>
    <n v="0"/>
    <n v="100000000"/>
    <n v="277930000"/>
    <s v="CON CONVENIO"/>
    <s v="RS"/>
  </r>
  <r>
    <n v="31"/>
    <s v="P"/>
    <x v="3"/>
    <x v="2"/>
    <s v="FRESIA"/>
    <x v="1"/>
    <s v="EJECUCION"/>
    <n v="30458322"/>
    <s v="CONSERVACIÓN VARIOS CAMINOS VECINALES GLOSA 7 COMUNA DE FRESIA(C33)"/>
    <n v="313240000"/>
    <m/>
    <m/>
    <n v="7350000"/>
    <m/>
    <n v="30000000"/>
    <n v="0"/>
    <n v="30000000"/>
    <n v="275890000"/>
    <s v="CON CONVENIO"/>
    <s v="RS*"/>
  </r>
  <r>
    <n v="29"/>
    <s v="P"/>
    <x v="3"/>
    <x v="2"/>
    <s v="FRESIA"/>
    <x v="1"/>
    <s v="EJECUCION"/>
    <n v="30396186"/>
    <s v="REPOSICION 03 CAMIONES TOLVA Y 01 RETROEXCAVADORA, FRESIA(C33)"/>
    <n v="406262000"/>
    <m/>
    <m/>
    <n v="0"/>
    <m/>
    <n v="199412938"/>
    <n v="0"/>
    <n v="199412938"/>
    <n v="206849062"/>
    <s v="APROBADO CORE"/>
    <s v="RS*"/>
  </r>
  <r>
    <m/>
    <m/>
    <x v="0"/>
    <x v="0"/>
    <m/>
    <x v="0"/>
    <m/>
    <m/>
    <s v="TOTAL INICIATIVAS PUESTA EN MARCHA"/>
    <n v="1644760000"/>
    <n v="0"/>
    <n v="0"/>
    <n v="184207169"/>
    <n v="0"/>
    <n v="636262000"/>
    <n v="306849062"/>
    <n v="329412938"/>
    <n v="824290831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NUEVAS"/>
    <m/>
    <m/>
    <m/>
    <m/>
    <m/>
    <m/>
    <m/>
    <m/>
    <m/>
    <m/>
    <m/>
  </r>
  <r>
    <n v="31"/>
    <s v="N"/>
    <x v="9"/>
    <x v="2"/>
    <s v="FRESIA"/>
    <x v="2"/>
    <s v="EJECUCION"/>
    <n v="30134714"/>
    <s v="CONSTRUCCION ESTADIO MUNICIPAL ANFUR, COMUNA DE FRESIA"/>
    <n v="737484000"/>
    <m/>
    <m/>
    <n v="0"/>
    <m/>
    <n v="100000000"/>
    <n v="0"/>
    <n v="100000000"/>
    <n v="637484000"/>
    <s v="ARI"/>
    <s v="RS"/>
  </r>
  <r>
    <n v="31"/>
    <s v="N"/>
    <x v="1"/>
    <x v="2"/>
    <s v="FRESIA"/>
    <x v="2"/>
    <s v="EJECUCION"/>
    <n v="30282773"/>
    <s v="REPOSICION POSTA DE SALUD RURAL EL TRAIGUEN, FRESIA"/>
    <n v="484346000"/>
    <m/>
    <m/>
    <n v="0"/>
    <m/>
    <n v="50000000"/>
    <n v="0"/>
    <n v="50000000"/>
    <n v="434346000"/>
    <s v="ARI"/>
    <s v="FI"/>
  </r>
  <r>
    <n v="31"/>
    <s v="N"/>
    <x v="8"/>
    <x v="2"/>
    <s v="FRESIA"/>
    <x v="2"/>
    <s v="EJECUCION"/>
    <n v="30397144"/>
    <s v="CONSTRUCCION SISTEMA APR SECTOR LAS CRUCES, COMUNA DE FRESIA"/>
    <n v="1163589000"/>
    <m/>
    <m/>
    <n v="0"/>
    <m/>
    <n v="10000000"/>
    <n v="0"/>
    <n v="10000000"/>
    <n v="1153589000"/>
    <s v="ARI"/>
    <s v="FI"/>
  </r>
  <r>
    <n v="31"/>
    <s v="N"/>
    <x v="5"/>
    <x v="2"/>
    <s v="FRESIA"/>
    <x v="3"/>
    <s v="EJECUCION"/>
    <n v="30396276"/>
    <s v="CONSERVACION EDIFICIO DAEM, FRESIA (C33)"/>
    <n v="326911000"/>
    <m/>
    <m/>
    <n v="0"/>
    <m/>
    <n v="10000000"/>
    <n v="0"/>
    <n v="10000000"/>
    <n v="316911000"/>
    <s v="ARI"/>
    <s v="SR*"/>
  </r>
  <r>
    <n v="31"/>
    <s v="N"/>
    <x v="5"/>
    <x v="2"/>
    <s v="FRESIA"/>
    <x v="3"/>
    <s v="EJECUCION"/>
    <n v="30435722"/>
    <s v="CONSTRUCCION CENTRO CULTURAL, COMUNA DE FRESIA"/>
    <n v="1191898000"/>
    <m/>
    <m/>
    <n v="0"/>
    <m/>
    <n v="10000000"/>
    <n v="0"/>
    <n v="10000000"/>
    <n v="1181898000"/>
    <s v="ARI"/>
    <s v="SR"/>
  </r>
  <r>
    <m/>
    <m/>
    <x v="0"/>
    <x v="0"/>
    <m/>
    <x v="0"/>
    <m/>
    <m/>
    <s v="TOTAL DE INICIATIVAS NUEVAS"/>
    <n v="3904228000"/>
    <n v="0"/>
    <n v="0"/>
    <n v="0"/>
    <n v="0"/>
    <n v="180000000"/>
    <n v="0"/>
    <n v="180000000"/>
    <n v="3724228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TOTAL COMUNA DE  FRESIA"/>
    <n v="6793136967"/>
    <n v="0"/>
    <n v="0"/>
    <n v="903850483"/>
    <n v="202000000"/>
    <n v="816262000"/>
    <n v="306849062"/>
    <n v="509412938"/>
    <n v="5073024484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COMUNA DE FRUTILLAR"/>
    <m/>
    <m/>
    <m/>
    <m/>
    <m/>
    <m/>
    <m/>
    <m/>
    <m/>
    <m/>
    <m/>
  </r>
  <r>
    <m/>
    <m/>
    <x v="0"/>
    <x v="0"/>
    <m/>
    <x v="0"/>
    <m/>
    <m/>
    <s v="INICIATIVAS DE ARRASTRE"/>
    <m/>
    <m/>
    <m/>
    <m/>
    <m/>
    <m/>
    <m/>
    <m/>
    <m/>
    <m/>
    <m/>
  </r>
  <r>
    <n v="31"/>
    <s v="A"/>
    <x v="5"/>
    <x v="2"/>
    <s v="FRUTILLAR"/>
    <x v="1"/>
    <s v="EJECUCION"/>
    <n v="30291172"/>
    <s v="REPOSICION Y AMPLIACION BIBLIOTECA MUNICIPAL"/>
    <n v="1317857690"/>
    <n v="0"/>
    <n v="821083620"/>
    <n v="881409797"/>
    <n v="1199931000"/>
    <n v="436447893"/>
    <n v="120507605"/>
    <n v="315940288"/>
    <n v="0"/>
    <s v="EN EJECUCION"/>
    <s v="RS"/>
  </r>
  <r>
    <n v="31"/>
    <s v="A"/>
    <x v="6"/>
    <x v="2"/>
    <s v="FRUTILLAR"/>
    <x v="1"/>
    <s v="DISEÑO"/>
    <n v="30071843"/>
    <s v="CONSTRUCCION EDIFICIO CONSISTORIAL FRUTILLAR"/>
    <n v="34366000"/>
    <m/>
    <m/>
    <n v="34366000"/>
    <m/>
    <n v="0"/>
    <n v="0"/>
    <n v="0"/>
    <n v="0"/>
    <s v="TERMINADO"/>
    <s v="RS"/>
  </r>
  <r>
    <n v="31"/>
    <s v="A"/>
    <x v="5"/>
    <x v="2"/>
    <s v="FRUTILLAR"/>
    <x v="3"/>
    <s v="EJECUCION"/>
    <n v="30073164"/>
    <s v="CONSTRUCCION ESCUELA ESPECIAL SAN AGUSTIN"/>
    <n v="711160747"/>
    <m/>
    <m/>
    <n v="703219620"/>
    <m/>
    <n v="0"/>
    <n v="0"/>
    <n v="0"/>
    <n v="7941127"/>
    <s v="EN EJECUCION"/>
    <s v="RS"/>
  </r>
  <r>
    <n v="31"/>
    <s v="A"/>
    <x v="9"/>
    <x v="2"/>
    <s v="FRUTILLAR"/>
    <x v="2"/>
    <s v="EJECUCION"/>
    <n v="30085373"/>
    <s v="REPOSICION ESTADIO MUNICIPAL DE FRUTILLAR"/>
    <n v="1586461807"/>
    <m/>
    <m/>
    <n v="1569445807"/>
    <m/>
    <n v="0"/>
    <n v="0"/>
    <n v="0"/>
    <n v="17016000"/>
    <s v="EN EJECUCION"/>
    <s v="RS"/>
  </r>
  <r>
    <n v="31"/>
    <s v="A"/>
    <x v="8"/>
    <x v="2"/>
    <s v="FRUTILLAR"/>
    <x v="11"/>
    <s v="EJECUCION"/>
    <n v="30128506"/>
    <s v="CONSTRUCCION RED DE AGUA POTABLE SECTOR LOS BAJOS, FRUTILLAR"/>
    <n v="278849622"/>
    <m/>
    <m/>
    <n v="278849622"/>
    <m/>
    <n v="0"/>
    <n v="0"/>
    <n v="0"/>
    <n v="0"/>
    <s v="TERMINADO"/>
    <s v="RS"/>
  </r>
  <r>
    <n v="31"/>
    <s v="A"/>
    <x v="1"/>
    <x v="2"/>
    <s v="FRUTILLAR"/>
    <x v="2"/>
    <s v="DISEÑO"/>
    <n v="30219228"/>
    <s v="REPOSICION CENTRO DE SALUD DE ATENCION PRIMARIA FRUTILLAR"/>
    <n v="94141000"/>
    <m/>
    <m/>
    <n v="82343100"/>
    <m/>
    <n v="11797900"/>
    <n v="0"/>
    <n v="11797900"/>
    <n v="0"/>
    <s v="EN EJECUCION"/>
    <s v="RS"/>
  </r>
  <r>
    <m/>
    <m/>
    <x v="0"/>
    <x v="0"/>
    <m/>
    <x v="0"/>
    <m/>
    <m/>
    <s v="TOTAL DE INICIATIVAS DE ARRASTRE"/>
    <n v="4022836866"/>
    <n v="0"/>
    <n v="821083620"/>
    <n v="3549633946"/>
    <n v="1199931000"/>
    <n v="448245793"/>
    <n v="120507605"/>
    <n v="327738188"/>
    <n v="24957127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PUESTAS EN MARCHA"/>
    <m/>
    <m/>
    <m/>
    <m/>
    <m/>
    <m/>
    <m/>
    <m/>
    <m/>
    <m/>
    <m/>
  </r>
  <r>
    <n v="31"/>
    <s v="P"/>
    <x v="8"/>
    <x v="2"/>
    <s v="FRUTILLAR"/>
    <x v="2"/>
    <s v="EJECUCION"/>
    <n v="30465245"/>
    <s v="CONSTRUCCION SERVICIO DE APR SECTOR COPIHUE, FRUTILLAR"/>
    <n v="330967000"/>
    <m/>
    <m/>
    <n v="0"/>
    <m/>
    <n v="150000000"/>
    <n v="1500000"/>
    <n v="148500000"/>
    <n v="180967000"/>
    <s v="EN EJECUCION"/>
    <s v="RS"/>
  </r>
  <r>
    <n v="31"/>
    <s v="P"/>
    <x v="8"/>
    <x v="2"/>
    <s v="FRUTILLAR"/>
    <x v="4"/>
    <s v="EJECUCION"/>
    <n v="30465244"/>
    <s v="CONSERVACION RED APR SECTOR COLONIA SAN MARTIN "/>
    <n v="362925000"/>
    <n v="0"/>
    <n v="0"/>
    <n v="1500000"/>
    <n v="1500000"/>
    <n v="150000000"/>
    <n v="0"/>
    <n v="150000000"/>
    <n v="211425000"/>
    <s v="CON CONVENIO"/>
    <s v="RS"/>
  </r>
  <r>
    <n v="31"/>
    <s v="P"/>
    <x v="3"/>
    <x v="2"/>
    <s v="FRUTILLAR"/>
    <x v="1"/>
    <s v="EJECUCION"/>
    <n v="30077934"/>
    <s v="CONSTRUCCION CALLE NUEVA NUEVE DE FRUTILLAR"/>
    <n v="1355888000"/>
    <m/>
    <m/>
    <n v="0"/>
    <m/>
    <n v="156259246"/>
    <n v="0"/>
    <n v="156259246"/>
    <n v="1199628754"/>
    <s v="CON CONVENIO"/>
    <s v="RS"/>
  </r>
  <r>
    <n v="31"/>
    <s v="P"/>
    <x v="8"/>
    <x v="2"/>
    <s v="FRUTILLAR"/>
    <x v="4"/>
    <s v="EJECUCION"/>
    <n v="30465242"/>
    <s v="CONSTRUCCION RED A AGUA POTABLE RURAL SECTOR CENTINELA LA HUACHA"/>
    <n v="314524000"/>
    <m/>
    <m/>
    <n v="1500000"/>
    <m/>
    <n v="94500000"/>
    <n v="0"/>
    <n v="94500000"/>
    <n v="218524000"/>
    <s v="CON CONVENIO"/>
    <s v="RS"/>
  </r>
  <r>
    <m/>
    <m/>
    <x v="0"/>
    <x v="0"/>
    <m/>
    <x v="0"/>
    <m/>
    <m/>
    <s v="TOTAL INICIATIVAS PUESTA EN MARCHA"/>
    <n v="2364304000"/>
    <n v="0"/>
    <n v="0"/>
    <n v="3000000"/>
    <n v="1500000"/>
    <n v="550759246"/>
    <n v="1500000"/>
    <n v="549259246"/>
    <n v="1810544754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NUEVAS"/>
    <m/>
    <m/>
    <m/>
    <m/>
    <m/>
    <m/>
    <m/>
    <m/>
    <m/>
    <m/>
    <m/>
  </r>
  <r>
    <n v="31"/>
    <s v="N"/>
    <x v="3"/>
    <x v="2"/>
    <s v="FRUTILLAR"/>
    <x v="1"/>
    <s v="PREFACTIBILIDAD"/>
    <n v="30077932"/>
    <s v="MEJORAMIENTO INTERCONEXIÓN VIAL, FRUTILLAR ALTO Y BAJO"/>
    <n v="131500000"/>
    <m/>
    <m/>
    <n v="0"/>
    <m/>
    <n v="30000000"/>
    <n v="0"/>
    <n v="30000000"/>
    <n v="101500000"/>
    <s v="ARI"/>
    <s v="RS"/>
  </r>
  <r>
    <n v="31"/>
    <s v="N"/>
    <x v="8"/>
    <x v="2"/>
    <s v="FRUTILLAR"/>
    <x v="2"/>
    <s v="EJECUCION"/>
    <n v="30484262"/>
    <s v="CONSTRUCCION SERVICIO DE APR LOMA DE LA PIEDRA-LA HUACHA, FRUTILLAR"/>
    <n v="394245000"/>
    <m/>
    <m/>
    <n v="0"/>
    <m/>
    <n v="10000000"/>
    <n v="0"/>
    <n v="10000000"/>
    <n v="384245000"/>
    <s v="ARI"/>
    <s v="FI"/>
  </r>
  <r>
    <n v="31"/>
    <s v="N"/>
    <x v="8"/>
    <x v="2"/>
    <s v="FRUTILLAR"/>
    <x v="2"/>
    <s v="EJECUCION"/>
    <n v="30465246"/>
    <s v="CONSTRUCCION RED DE AGUA POTABLE RURAL SECTOR VILLA ALEGRE"/>
    <n v="168340000"/>
    <m/>
    <m/>
    <n v="0"/>
    <m/>
    <n v="50000000"/>
    <n v="0"/>
    <n v="50000000"/>
    <n v="118340000"/>
    <s v="ARI"/>
    <s v="FI"/>
  </r>
  <r>
    <m/>
    <m/>
    <x v="0"/>
    <x v="0"/>
    <m/>
    <x v="0"/>
    <m/>
    <m/>
    <s v="TOTAL DE INICIATIVAS NUEVAS"/>
    <n v="694085000"/>
    <n v="0"/>
    <n v="0"/>
    <n v="0"/>
    <n v="0"/>
    <n v="90000000"/>
    <n v="0"/>
    <n v="90000000"/>
    <n v="604085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TOTAL COMUNA DE  FRUTILLAR"/>
    <n v="7081225866"/>
    <n v="0"/>
    <n v="821083620"/>
    <n v="3552633946"/>
    <n v="1201431000"/>
    <n v="1089005039"/>
    <n v="122007605"/>
    <n v="966997434"/>
    <n v="2439586881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COMUNA DE LLANQUIHUE"/>
    <m/>
    <m/>
    <m/>
    <m/>
    <m/>
    <m/>
    <m/>
    <m/>
    <m/>
    <m/>
    <m/>
  </r>
  <r>
    <m/>
    <m/>
    <x v="0"/>
    <x v="0"/>
    <m/>
    <x v="0"/>
    <m/>
    <m/>
    <s v="INICIATIVAS NUEVAS"/>
    <m/>
    <m/>
    <m/>
    <m/>
    <m/>
    <m/>
    <m/>
    <m/>
    <m/>
    <m/>
    <m/>
  </r>
  <r>
    <n v="31"/>
    <s v="N"/>
    <x v="6"/>
    <x v="2"/>
    <s v="LLANQUIHUE"/>
    <x v="2"/>
    <s v="EJECUCION"/>
    <n v="30076574"/>
    <s v="REPOSICION EDIFICIO CONSISTORIAL, LLANQUIHUE"/>
    <n v="2806948000"/>
    <m/>
    <m/>
    <n v="121552095"/>
    <m/>
    <n v="300000000"/>
    <n v="0"/>
    <n v="300000000"/>
    <n v="2385395905"/>
    <s v="ARI"/>
    <s v="RS"/>
  </r>
  <r>
    <n v="31"/>
    <s v="N"/>
    <x v="5"/>
    <x v="2"/>
    <s v="LLANQUIHUE"/>
    <x v="2"/>
    <s v="DISEÑO"/>
    <n v="30463530"/>
    <s v="CONSTRUCCION CENTRO CULTURAL COMUNITARIO, LLANQUIHUE"/>
    <n v="159342000"/>
    <m/>
    <m/>
    <n v="0"/>
    <m/>
    <n v="15000000"/>
    <n v="0"/>
    <n v="15000000"/>
    <n v="144342000"/>
    <s v="ARI"/>
    <s v="FI"/>
  </r>
  <r>
    <n v="31"/>
    <s v="N"/>
    <x v="3"/>
    <x v="2"/>
    <s v="LLANQUIHUE"/>
    <x v="1"/>
    <s v="DISEÑO"/>
    <n v="30427426"/>
    <s v="NORMALIZACION PUENTE DE MAULLIN N°1, COMUNA DE LLANQUIHUE."/>
    <n v="252242000"/>
    <m/>
    <m/>
    <n v="0"/>
    <m/>
    <n v="15000000"/>
    <n v="0"/>
    <n v="15000000"/>
    <n v="237242000"/>
    <s v="ARI"/>
    <s v="FI"/>
  </r>
  <r>
    <m/>
    <m/>
    <x v="0"/>
    <x v="0"/>
    <m/>
    <x v="0"/>
    <m/>
    <m/>
    <s v="TOTAL DE INICIATIVAS NUEVAS"/>
    <n v="3218532000"/>
    <n v="0"/>
    <n v="0"/>
    <n v="121552095"/>
    <n v="0"/>
    <n v="330000000"/>
    <n v="0"/>
    <n v="330000000"/>
    <n v="2766979905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TOTAL COMUNA DE  LLANQUIHUE"/>
    <n v="3218532000"/>
    <n v="0"/>
    <n v="0"/>
    <n v="121552095"/>
    <n v="0"/>
    <n v="330000000"/>
    <n v="0"/>
    <n v="330000000"/>
    <n v="2766979905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COMUNA DE LOS MUERMOS"/>
    <m/>
    <m/>
    <m/>
    <m/>
    <m/>
    <m/>
    <m/>
    <m/>
    <m/>
    <m/>
    <m/>
  </r>
  <r>
    <m/>
    <m/>
    <x v="0"/>
    <x v="0"/>
    <m/>
    <x v="0"/>
    <m/>
    <m/>
    <s v="INICIATIVAS DE ARRASTRE"/>
    <m/>
    <m/>
    <m/>
    <m/>
    <m/>
    <m/>
    <m/>
    <m/>
    <m/>
    <m/>
    <m/>
  </r>
  <r>
    <n v="31"/>
    <s v="A"/>
    <x v="4"/>
    <x v="2"/>
    <s v="LOS MUERMOS"/>
    <x v="2"/>
    <s v="EJECUCION"/>
    <n v="30279673"/>
    <s v="MEJORAMIENTO Y CONSTRUCCION NICHOS CEMENTERIO LOS MUERMOS"/>
    <n v="589370000"/>
    <n v="0"/>
    <n v="71500000"/>
    <n v="1500000"/>
    <n v="589370000"/>
    <n v="517870000"/>
    <n v="25410198"/>
    <n v="492459802"/>
    <n v="70000000"/>
    <s v="EN EJECUCION"/>
    <s v="RS"/>
  </r>
  <r>
    <n v="31"/>
    <s v="A"/>
    <x v="8"/>
    <x v="2"/>
    <s v="LOS MUERMOS"/>
    <x v="4"/>
    <s v="EJECUCION"/>
    <n v="30108787"/>
    <s v="REPOSICION P.T.A.S. Y REDES AP Y ALCANT, CAÑITAS, LOS MUERMOS"/>
    <n v="1405679649"/>
    <m/>
    <m/>
    <n v="1405679649"/>
    <m/>
    <n v="0"/>
    <n v="0"/>
    <n v="0"/>
    <n v="0"/>
    <s v="TERMINADO"/>
    <s v="RS"/>
  </r>
  <r>
    <n v="31"/>
    <s v="A"/>
    <x v="9"/>
    <x v="2"/>
    <s v="LOS MUERMOS"/>
    <x v="2"/>
    <s v="EJECUCION"/>
    <n v="30071020"/>
    <s v="CONSTRUCCION CANCHA SINTETICA ESTADIO CHILE DEPORTES"/>
    <n v="1121850449"/>
    <m/>
    <m/>
    <n v="1121478997"/>
    <m/>
    <n v="0"/>
    <n v="0"/>
    <n v="0"/>
    <n v="371452"/>
    <s v="EN EJECUCION"/>
    <s v="RS"/>
  </r>
  <r>
    <n v="31"/>
    <s v="A"/>
    <x v="6"/>
    <x v="2"/>
    <s v="LOS MUERMOS"/>
    <x v="7"/>
    <s v="EJECUCION"/>
    <n v="30103323"/>
    <s v="CONSTRUCCION CIERRE EX VERTEDERO MUNICIPAL LOS MUERMOS"/>
    <n v="207019710"/>
    <m/>
    <m/>
    <n v="99601553"/>
    <m/>
    <n v="107418157"/>
    <n v="0"/>
    <n v="107418157"/>
    <n v="0"/>
    <s v="EN EJECUCION"/>
    <s v="RS"/>
  </r>
  <r>
    <m/>
    <m/>
    <x v="0"/>
    <x v="0"/>
    <m/>
    <x v="0"/>
    <m/>
    <m/>
    <s v="TOTAL DE INICIATIVAS DE ARRASTRE"/>
    <n v="3323919808"/>
    <n v="0"/>
    <n v="71500000"/>
    <n v="2628260199"/>
    <n v="589370000"/>
    <n v="625288157"/>
    <n v="25410198"/>
    <n v="599877959"/>
    <n v="70371452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PUESTAS EN MARCHA"/>
    <m/>
    <m/>
    <m/>
    <m/>
    <m/>
    <m/>
    <m/>
    <m/>
    <m/>
    <m/>
    <m/>
  </r>
  <r>
    <n v="31"/>
    <s v="P"/>
    <x v="8"/>
    <x v="2"/>
    <s v="LOS MUERMOS"/>
    <x v="4"/>
    <s v="EJECUCION"/>
    <n v="30289473"/>
    <s v="CONSTRUCCION SERVICIO APR LOS ALAMOS"/>
    <n v="730281000"/>
    <m/>
    <m/>
    <n v="0"/>
    <m/>
    <n v="98246101"/>
    <n v="0"/>
    <n v="98246101"/>
    <n v="632034899"/>
    <s v="TRAMITE CONVENIO"/>
    <s v="RS"/>
  </r>
  <r>
    <n v="31"/>
    <s v="P"/>
    <x v="6"/>
    <x v="2"/>
    <s v="LOS MUERMOS"/>
    <x v="2"/>
    <s v="EJECUCION"/>
    <n v="30464833"/>
    <s v="CONSERVACION DE 20,2 KM. DE CAMINOS VECINALES C. DE LOS MUERMOS(C33)"/>
    <n v="547246000"/>
    <m/>
    <m/>
    <n v="0"/>
    <m/>
    <n v="19755110"/>
    <n v="0"/>
    <n v="19755110"/>
    <n v="527490890"/>
    <s v="TRAMITE CONVENIO"/>
    <s v="RS*"/>
  </r>
  <r>
    <n v="31"/>
    <s v="P"/>
    <x v="1"/>
    <x v="2"/>
    <s v="LOS MUERMOS"/>
    <x v="2"/>
    <s v="EJECUCION"/>
    <n v="30134380"/>
    <s v="REPOSICION DE SALUD RURAL LA PASADA"/>
    <n v="363409000"/>
    <m/>
    <m/>
    <n v="344153769"/>
    <m/>
    <n v="11998789"/>
    <n v="11998789"/>
    <n v="0"/>
    <n v="7256442"/>
    <s v="EN EJECUCION"/>
    <s v="RS"/>
  </r>
  <r>
    <n v="31"/>
    <s v="P"/>
    <x v="8"/>
    <x v="2"/>
    <s v="LOS MUERMOS"/>
    <x v="4"/>
    <s v="DISEÑO"/>
    <n v="30465403"/>
    <s v="CONSTRUCCION SERVICIO APR SECTOR CUESTA LA VACA, C LOS MUERMOS"/>
    <n v="30000000"/>
    <m/>
    <m/>
    <n v="0"/>
    <m/>
    <n v="3000000"/>
    <n v="0"/>
    <n v="3000000"/>
    <n v="27000000"/>
    <s v="TRAMITE CONVENIO"/>
    <s v="RS"/>
  </r>
  <r>
    <m/>
    <m/>
    <x v="0"/>
    <x v="0"/>
    <m/>
    <x v="0"/>
    <m/>
    <m/>
    <s v="TOTAL INICIATIVAS PUESTA EN MARCHA"/>
    <n v="1670936000"/>
    <n v="0"/>
    <n v="0"/>
    <n v="344153769"/>
    <n v="0"/>
    <n v="133000000"/>
    <n v="11998789"/>
    <n v="121001211"/>
    <n v="1193782231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NUEVAS"/>
    <m/>
    <m/>
    <m/>
    <m/>
    <m/>
    <m/>
    <m/>
    <m/>
    <m/>
    <m/>
    <m/>
  </r>
  <r>
    <n v="29"/>
    <s v="N"/>
    <x v="10"/>
    <x v="2"/>
    <s v="LOS MUERMOS"/>
    <x v="2"/>
    <s v="EJECUCION"/>
    <n v="30482544"/>
    <s v="REPOSICION EQUIPOS DE ILUMINACION ESPACIOS PUBLICOS, LOS MUERMOS(C33)"/>
    <n v="192302000"/>
    <m/>
    <m/>
    <n v="0"/>
    <m/>
    <n v="192302000"/>
    <n v="0"/>
    <n v="192302000"/>
    <n v="0"/>
    <s v="EVALUADO"/>
    <s v="RS*"/>
  </r>
  <r>
    <n v="31"/>
    <s v="N"/>
    <x v="9"/>
    <x v="2"/>
    <s v="LOS MUERMOS"/>
    <x v="2"/>
    <s v="EJECUCION"/>
    <n v="30182972"/>
    <s v="MEJORAMIENTO Y AMPLIACIÓN GIMNASIO MUNICIPAL, COMUNA LOS MUERMOS"/>
    <n v="1575731000"/>
    <m/>
    <m/>
    <n v="0"/>
    <m/>
    <n v="78786550"/>
    <n v="0"/>
    <n v="78786550"/>
    <n v="1496944450"/>
    <s v="ARI"/>
    <s v="SR"/>
  </r>
  <r>
    <n v="31"/>
    <s v="N"/>
    <x v="8"/>
    <x v="2"/>
    <s v="LOS MUERMOS"/>
    <x v="4"/>
    <s v="EJECUCION"/>
    <n v="30422722"/>
    <s v="CONSTRUCCION SERVICIO APR SANTA AMANDA"/>
    <n v="432960000"/>
    <m/>
    <m/>
    <n v="0"/>
    <m/>
    <n v="21648000"/>
    <n v="0"/>
    <n v="21648000"/>
    <n v="411312000"/>
    <s v="ARI"/>
    <s v="SR"/>
  </r>
  <r>
    <n v="29"/>
    <s v="N"/>
    <x v="6"/>
    <x v="2"/>
    <s v="LOS MUERMOS"/>
    <x v="2"/>
    <s v="EJECUCION"/>
    <n v="30427424"/>
    <s v="REPOSICION CAMIONETAS MUNICIPALES, COMUNA LOS MUERMOS(C33)"/>
    <n v="65441000"/>
    <m/>
    <m/>
    <n v="0"/>
    <m/>
    <n v="5000000"/>
    <n v="0"/>
    <n v="5000000"/>
    <n v="60441000"/>
    <s v="ARI"/>
    <s v="SR*"/>
  </r>
  <r>
    <n v="29"/>
    <s v="N"/>
    <x v="6"/>
    <x v="2"/>
    <s v="LOS MUERMOS"/>
    <x v="2"/>
    <s v="EJECUCION"/>
    <n v="30427472"/>
    <s v="ADQUISICION DOS MINIBUSES PARA CCR LOS MUERMOS(C33)"/>
    <n v="123418000"/>
    <m/>
    <m/>
    <n v="0"/>
    <m/>
    <n v="10000000"/>
    <n v="0"/>
    <n v="10000000"/>
    <n v="113418000"/>
    <s v="ARI"/>
    <s v="SR*"/>
  </r>
  <r>
    <m/>
    <m/>
    <x v="0"/>
    <x v="0"/>
    <m/>
    <x v="0"/>
    <m/>
    <m/>
    <s v="TOTAL DE INICIATIVAS NUEVAS"/>
    <n v="2389852000"/>
    <n v="0"/>
    <n v="0"/>
    <n v="0"/>
    <n v="0"/>
    <n v="307736550"/>
    <n v="0"/>
    <n v="307736550"/>
    <n v="208211545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TOTAL COMUNA DE  LOS MUERMOS"/>
    <n v="7384707808"/>
    <n v="0"/>
    <n v="71500000"/>
    <n v="2972413968"/>
    <n v="589370000"/>
    <n v="1066024707"/>
    <n v="37408987"/>
    <n v="1028615720"/>
    <n v="3346269133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COMUNA DE MAULLIN"/>
    <m/>
    <m/>
    <m/>
    <m/>
    <m/>
    <m/>
    <m/>
    <m/>
    <m/>
    <m/>
    <m/>
  </r>
  <r>
    <m/>
    <m/>
    <x v="0"/>
    <x v="0"/>
    <m/>
    <x v="0"/>
    <m/>
    <m/>
    <s v="INICIATIVAS DE ARRASTRE"/>
    <m/>
    <m/>
    <m/>
    <m/>
    <m/>
    <m/>
    <m/>
    <m/>
    <m/>
    <m/>
    <m/>
  </r>
  <r>
    <n v="31"/>
    <s v="A"/>
    <x v="9"/>
    <x v="2"/>
    <s v="MAULLIN"/>
    <x v="2"/>
    <s v="EJECUCION"/>
    <n v="30071020"/>
    <s v="CONSTRUCCION CANCHA SINTETICA ESTADIO CHILE DEPORTES"/>
    <n v="1121850449"/>
    <m/>
    <m/>
    <n v="1121478997"/>
    <m/>
    <n v="0"/>
    <n v="0"/>
    <n v="0"/>
    <n v="371452"/>
    <s v="EN EJECUCION"/>
    <s v="RS"/>
  </r>
  <r>
    <m/>
    <m/>
    <x v="0"/>
    <x v="0"/>
    <m/>
    <x v="0"/>
    <m/>
    <m/>
    <s v="TOTAL DE INICIATIVAS DE ARRASTRE"/>
    <n v="1121850449"/>
    <n v="0"/>
    <n v="0"/>
    <n v="1121478997"/>
    <n v="0"/>
    <n v="0"/>
    <n v="0"/>
    <n v="0"/>
    <n v="371452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PUESTAS EN MARCHA"/>
    <m/>
    <m/>
    <m/>
    <m/>
    <m/>
    <m/>
    <m/>
    <m/>
    <m/>
    <m/>
    <m/>
  </r>
  <r>
    <n v="29"/>
    <s v="P"/>
    <x v="5"/>
    <x v="2"/>
    <s v="MAULLIN"/>
    <x v="2"/>
    <s v="EJECUCION"/>
    <n v="30426972"/>
    <s v="EQUIPAMIENTO TECNOLÓGICO PARA ESTABLECIMIENTOS DE EDUCACION MEDIA(C33)"/>
    <n v="499636000"/>
    <m/>
    <m/>
    <n v="0"/>
    <m/>
    <n v="499636000"/>
    <n v="0"/>
    <n v="499636000"/>
    <n v="0"/>
    <s v="TRAMITE CONVENIO"/>
    <s v="RS*"/>
  </r>
  <r>
    <n v="31"/>
    <s v="P"/>
    <x v="5"/>
    <x v="2"/>
    <s v="MAULLIN"/>
    <x v="9"/>
    <s v="EJECUCION"/>
    <n v="30077481"/>
    <s v="RESTAURACION IGLESIA N. SRA. DE LA CANDELARIA (MN), CARELMAPU"/>
    <n v="1829888000"/>
    <m/>
    <m/>
    <n v="0"/>
    <m/>
    <n v="200000000"/>
    <n v="0"/>
    <n v="200000000"/>
    <n v="1629888000"/>
    <s v="TRAMITE CONVENIO"/>
    <s v="RS"/>
  </r>
  <r>
    <n v="29"/>
    <s v="P"/>
    <x v="11"/>
    <x v="2"/>
    <s v="MAULLIN"/>
    <x v="2"/>
    <s v="EJECUCION"/>
    <n v="30482327"/>
    <s v="EQUIPAMIENTO PARA SISTEMA TERRITORIAL DE VIGILANCIA Y RESGUARDO DE LAS AREAS DE MANEJO DE LA(C33)"/>
    <n v="220000000"/>
    <m/>
    <m/>
    <n v="0"/>
    <m/>
    <n v="220000000"/>
    <n v="0"/>
    <n v="220000000"/>
    <n v="0"/>
    <s v="APROBADO CORE"/>
    <s v="RS*"/>
  </r>
  <r>
    <m/>
    <m/>
    <x v="0"/>
    <x v="0"/>
    <m/>
    <x v="0"/>
    <m/>
    <m/>
    <s v="TOTAL INICIATIVAS PUESTA EN MARCHA"/>
    <n v="2549524000"/>
    <n v="0"/>
    <n v="0"/>
    <n v="0"/>
    <n v="0"/>
    <n v="919636000"/>
    <n v="0"/>
    <n v="919636000"/>
    <n v="1629888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NUEVAS"/>
    <m/>
    <m/>
    <m/>
    <m/>
    <m/>
    <m/>
    <m/>
    <m/>
    <m/>
    <m/>
    <m/>
  </r>
  <r>
    <n v="31"/>
    <s v="N"/>
    <x v="3"/>
    <x v="2"/>
    <s v="MAULLIN"/>
    <x v="1"/>
    <s v="EJECUCION"/>
    <n v="30117891"/>
    <s v="MEJORAMIENTO DIVERSAS CALLES DE CARELMAPU"/>
    <n v="179196000"/>
    <m/>
    <m/>
    <n v="0"/>
    <m/>
    <n v="60000000"/>
    <n v="0"/>
    <n v="60000000"/>
    <n v="119196000"/>
    <s v="ARI"/>
    <s v="RS"/>
  </r>
  <r>
    <n v="31"/>
    <s v="N"/>
    <x v="6"/>
    <x v="2"/>
    <s v="MAULLIN"/>
    <x v="2"/>
    <s v="EJECUCION"/>
    <n v="30399945"/>
    <s v="CONSTRUCCION CENTRO COMUNITARIO QUENUIR, COMUNA DE MAULLIN"/>
    <n v="978513000"/>
    <m/>
    <m/>
    <n v="0"/>
    <m/>
    <n v="30000000"/>
    <n v="0"/>
    <n v="30000000"/>
    <n v="948513000"/>
    <s v="ARI"/>
    <s v="SR"/>
  </r>
  <r>
    <n v="31"/>
    <s v="N"/>
    <x v="10"/>
    <x v="2"/>
    <s v="MAULLIN"/>
    <x v="6"/>
    <s v="EJECUCION"/>
    <n v="30476690"/>
    <s v="HABILITACION S.E.E SECTOR LA MATANZA TRES CUMBRES"/>
    <n v="346786000"/>
    <m/>
    <m/>
    <n v="0"/>
    <m/>
    <n v="346786000"/>
    <n v="0"/>
    <n v="346786000"/>
    <n v="0"/>
    <s v="ARI"/>
    <s v="RS"/>
  </r>
  <r>
    <n v="31"/>
    <s v="N"/>
    <x v="5"/>
    <x v="2"/>
    <s v="MAULLIN"/>
    <x v="2"/>
    <s v="DISEÑO"/>
    <n v="30396077"/>
    <s v="CONSTRUCCION BIBLIOTECA MUNICIPAL, COMUNA DE MAULLIN"/>
    <n v="21934000"/>
    <m/>
    <m/>
    <n v="0"/>
    <m/>
    <n v="5000000"/>
    <n v="0"/>
    <n v="5000000"/>
    <n v="16934000"/>
    <s v="ARI"/>
    <s v="FI"/>
  </r>
  <r>
    <m/>
    <m/>
    <x v="0"/>
    <x v="0"/>
    <m/>
    <x v="0"/>
    <m/>
    <m/>
    <s v="TOTAL DE INICIATIVAS NUEVAS"/>
    <n v="1526429000"/>
    <n v="0"/>
    <n v="0"/>
    <n v="0"/>
    <n v="0"/>
    <n v="441786000"/>
    <n v="0"/>
    <n v="441786000"/>
    <n v="1084643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TOTAL COMUNA DE  MAULLIN"/>
    <n v="5197803449"/>
    <n v="0"/>
    <n v="0"/>
    <n v="1121478997"/>
    <n v="0"/>
    <n v="1361422000"/>
    <n v="0"/>
    <n v="1361422000"/>
    <n v="2714902452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COMUNA DE PUERTO VARAS"/>
    <m/>
    <m/>
    <m/>
    <m/>
    <m/>
    <m/>
    <m/>
    <m/>
    <m/>
    <m/>
    <m/>
  </r>
  <r>
    <m/>
    <m/>
    <x v="0"/>
    <x v="0"/>
    <m/>
    <x v="0"/>
    <m/>
    <m/>
    <s v="INICIATIVAS DE ARRASTRE"/>
    <m/>
    <m/>
    <m/>
    <m/>
    <m/>
    <m/>
    <m/>
    <m/>
    <m/>
    <m/>
    <m/>
  </r>
  <r>
    <n v="31"/>
    <s v="A"/>
    <x v="9"/>
    <x v="2"/>
    <s v="P.VARAS"/>
    <x v="1"/>
    <s v="EJECUCION"/>
    <n v="30064230"/>
    <s v="REPOSICIÓN ESTADIO EWALDO KLEIN DE PUERTO VARAS"/>
    <n v="2741174000"/>
    <n v="0"/>
    <n v="203000000"/>
    <n v="66844620"/>
    <n v="1811180000"/>
    <n v="1208180000"/>
    <n v="1650000"/>
    <n v="1206530000"/>
    <n v="1466149380"/>
    <s v="EN EJECUCION"/>
    <s v="RS"/>
  </r>
  <r>
    <n v="31"/>
    <s v="A"/>
    <x v="1"/>
    <x v="2"/>
    <s v="P.VARAS"/>
    <x v="2"/>
    <s v="EJECUCION"/>
    <n v="30063734"/>
    <s v="NORMALIZACION CESFAM PUERTO VARAS"/>
    <n v="4391201000"/>
    <m/>
    <m/>
    <n v="4216256148"/>
    <m/>
    <n v="43413551"/>
    <n v="0"/>
    <n v="43413551"/>
    <n v="131531301"/>
    <s v="EN EJECUCION"/>
    <s v="RS"/>
  </r>
  <r>
    <n v="31"/>
    <s v="A"/>
    <x v="7"/>
    <x v="2"/>
    <s v="P.VARAS"/>
    <x v="2"/>
    <s v="EJECUCION"/>
    <n v="30136720"/>
    <s v="RESTAURACION FACHADAS ZONAS TIPICAS P. VARAS"/>
    <n v="44974000"/>
    <m/>
    <m/>
    <n v="41002546"/>
    <m/>
    <n v="0"/>
    <n v="0"/>
    <n v="0"/>
    <n v="3971454"/>
    <s v="EN EJECUCION"/>
    <s v="RS"/>
  </r>
  <r>
    <n v="31"/>
    <s v="A"/>
    <x v="2"/>
    <x v="2"/>
    <s v="P.VARAS"/>
    <x v="2"/>
    <s v="DISEÑO"/>
    <n v="30204522"/>
    <s v="REPOSICIÓN CUARTEL SEXTA COMPAÑÍA DE BOMBEROS PUERTO VARAS"/>
    <n v="37001001"/>
    <m/>
    <m/>
    <n v="21008145"/>
    <m/>
    <n v="15992856"/>
    <n v="0"/>
    <n v="15992856"/>
    <n v="0"/>
    <s v="EN EJECUCION"/>
    <s v="RS"/>
  </r>
  <r>
    <n v="31"/>
    <s v="A"/>
    <x v="5"/>
    <x v="2"/>
    <s v="P.VARAS"/>
    <x v="3"/>
    <s v="EJECUCION"/>
    <n v="30066636"/>
    <s v="REPOSICION ESCUELA EPSON ENSENADA"/>
    <n v="2161821134"/>
    <m/>
    <m/>
    <n v="1693260845"/>
    <m/>
    <n v="454559935"/>
    <n v="0"/>
    <n v="454559935"/>
    <n v="14000354"/>
    <s v="EN EJECUCION"/>
    <s v="RE"/>
  </r>
  <r>
    <m/>
    <m/>
    <x v="0"/>
    <x v="0"/>
    <m/>
    <x v="0"/>
    <m/>
    <m/>
    <s v="TOTAL DE INICIATIVAS DE ARRASTRE"/>
    <n v="9376171135"/>
    <n v="0"/>
    <n v="203000000"/>
    <n v="6038372304"/>
    <n v="1811180000"/>
    <n v="1722146342"/>
    <n v="1650000"/>
    <n v="1720496342"/>
    <n v="1615652489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PUESTAS EN MARCHA"/>
    <m/>
    <m/>
    <m/>
    <m/>
    <m/>
    <m/>
    <m/>
    <m/>
    <m/>
    <m/>
    <m/>
  </r>
  <r>
    <n v="31"/>
    <s v="P"/>
    <x v="2"/>
    <x v="2"/>
    <s v="P.VARAS"/>
    <x v="2"/>
    <s v="EJECUCION"/>
    <n v="30077182"/>
    <s v="REPOSICION CUARTEL INVESTIGACIONES PUERTO VARAS"/>
    <n v="2304945000"/>
    <m/>
    <m/>
    <n v="9000000"/>
    <m/>
    <n v="300000000"/>
    <n v="0"/>
    <n v="300000000"/>
    <n v="1995945000"/>
    <s v="CON CONVENIO"/>
    <s v="RS"/>
  </r>
  <r>
    <n v="29"/>
    <s v="P"/>
    <x v="1"/>
    <x v="2"/>
    <s v="P.VARAS"/>
    <x v="2"/>
    <s v="EJECUCION"/>
    <n v="30361582"/>
    <s v="ADQUISICION DE CLINICA VETERINARIA MOVIL  P. VARAS(C33)"/>
    <n v="61990000"/>
    <n v="0"/>
    <n v="0"/>
    <n v="0"/>
    <n v="61990000"/>
    <n v="61990000"/>
    <n v="0"/>
    <n v="61990000"/>
    <n v="0"/>
    <s v="CON CONVENIO"/>
    <s v="RS*"/>
  </r>
  <r>
    <n v="29"/>
    <s v="P"/>
    <x v="6"/>
    <x v="2"/>
    <s v="P.VARAS"/>
    <x v="2"/>
    <s v="EJECUCION"/>
    <n v="30465984"/>
    <s v="ADQUISICION CEMENTERIO PARQUE   LAS ROSAS(C33)"/>
    <n v="1655606000"/>
    <m/>
    <m/>
    <n v="0"/>
    <m/>
    <n v="1655606000"/>
    <n v="0"/>
    <n v="1655606000"/>
    <n v="0"/>
    <s v="APROBADO CORE"/>
    <s v="RS*"/>
  </r>
  <r>
    <m/>
    <m/>
    <x v="0"/>
    <x v="0"/>
    <m/>
    <x v="0"/>
    <m/>
    <m/>
    <s v="TOTAL INICIATIVAS PUESTA EN MARCHA"/>
    <n v="4022541000"/>
    <n v="0"/>
    <n v="0"/>
    <n v="9000000"/>
    <n v="61990000"/>
    <n v="2017596000"/>
    <n v="0"/>
    <n v="2017596000"/>
    <n v="1995945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NUEVAS"/>
    <m/>
    <m/>
    <m/>
    <m/>
    <m/>
    <m/>
    <m/>
    <m/>
    <m/>
    <m/>
    <m/>
  </r>
  <r>
    <n v="29"/>
    <s v="N"/>
    <x v="5"/>
    <x v="2"/>
    <s v="P.VARAS"/>
    <x v="2"/>
    <s v="EJECUCION"/>
    <n v="30436694"/>
    <s v="ADQUISICION EQUIPAMIENTO ESTABLECIMIENTOS EDUCACIONALES, PTO VARAS(C33)"/>
    <n v="485981000"/>
    <m/>
    <m/>
    <n v="0"/>
    <m/>
    <n v="485981000"/>
    <n v="0"/>
    <n v="485981000"/>
    <n v="0"/>
    <s v="APROBADO CORE"/>
    <s v="RS*"/>
  </r>
  <r>
    <n v="31"/>
    <s v="N"/>
    <x v="3"/>
    <x v="2"/>
    <s v="P.VARAS"/>
    <x v="1"/>
    <s v="EJECUCION"/>
    <n v="30436172"/>
    <s v="NORMALIZACION DE SEMAFOROS CIUDAD DE PUERTO VARAS"/>
    <n v="1200000000"/>
    <m/>
    <m/>
    <n v="0"/>
    <m/>
    <n v="0"/>
    <n v="0"/>
    <n v="0"/>
    <n v="1200000000"/>
    <s v="SOLICITUD TRANSPORTE"/>
    <s v="RS"/>
  </r>
  <r>
    <n v="31"/>
    <s v="N"/>
    <x v="10"/>
    <x v="2"/>
    <s v="P.VARAS"/>
    <x v="6"/>
    <s v="EJECUCION"/>
    <n v="30481026"/>
    <s v="HABILITACION SUMINISTRO ENERGIA ELECTRICA SECTOR LOS RISCOS"/>
    <n v="240538000"/>
    <m/>
    <m/>
    <n v="0"/>
    <m/>
    <n v="240538000"/>
    <n v="0"/>
    <n v="240538000"/>
    <n v="0"/>
    <s v="SOLICITUD MUNICIPIO"/>
    <s v="RS"/>
  </r>
  <r>
    <n v="31"/>
    <s v="N"/>
    <x v="5"/>
    <x v="2"/>
    <s v="P.VARAS"/>
    <x v="9"/>
    <s v="EJECUCION"/>
    <n v="30105246"/>
    <s v="RESTAURACION IGLESIA LUTERANA COMUNA DE PUERTO VARAS"/>
    <n v="164507000"/>
    <m/>
    <m/>
    <n v="0"/>
    <m/>
    <n v="8225350"/>
    <n v="0"/>
    <n v="8225350"/>
    <n v="156281650"/>
    <s v="SOLICITUD"/>
    <s v="SR"/>
  </r>
  <r>
    <n v="29"/>
    <s v="N"/>
    <x v="10"/>
    <x v="2"/>
    <s v="P.VARAS"/>
    <x v="2"/>
    <s v="EJECUCION"/>
    <n v="30396974"/>
    <s v="REPOSICION LUMINARIAS LED ALUMBRADO PUBLICO, PUERTO VARAS(C33)"/>
    <n v="2262086000"/>
    <m/>
    <m/>
    <n v="0"/>
    <m/>
    <n v="10000000"/>
    <n v="0"/>
    <n v="10000000"/>
    <n v="2252086000"/>
    <s v="ARI"/>
    <s v="SR*"/>
  </r>
  <r>
    <n v="31"/>
    <s v="N"/>
    <x v="5"/>
    <x v="2"/>
    <s v="P.VARAS"/>
    <x v="9"/>
    <s v="EJECUCION"/>
    <n v="30094848"/>
    <s v="MEJORAMIENTO IGLESIA SAGRADO CORAZÓN DE JESÚS, PUERTO VARAS"/>
    <n v="974259000"/>
    <m/>
    <m/>
    <n v="0"/>
    <m/>
    <n v="48712950"/>
    <n v="0"/>
    <n v="48712950"/>
    <n v="925546050"/>
    <s v="ARI"/>
    <s v="SR"/>
  </r>
  <r>
    <n v="31"/>
    <s v="N"/>
    <x v="2"/>
    <x v="2"/>
    <s v="P.VARAS"/>
    <x v="2"/>
    <s v="DISEÑO"/>
    <n v="30406324"/>
    <s v="REPOSICION CUARTEL SEGUNDA COMPAÑIA DE BOMBEROS, PUERTO VARAS"/>
    <n v="40578000"/>
    <m/>
    <m/>
    <n v="0"/>
    <m/>
    <n v="4057800"/>
    <n v="0"/>
    <n v="4057800"/>
    <n v="36520200"/>
    <s v="ARI"/>
    <s v="OT"/>
  </r>
  <r>
    <n v="31"/>
    <s v="N"/>
    <x v="4"/>
    <x v="2"/>
    <s v="P.VARAS"/>
    <x v="2"/>
    <s v="EJECUCION"/>
    <n v="30485313"/>
    <s v="CONSERVACION PLAZA DE ARMAS Y SU ENTORNO, PUERTO VARAS(C33)"/>
    <n v="481258000"/>
    <m/>
    <m/>
    <n v="0"/>
    <m/>
    <n v="25000000"/>
    <n v="0"/>
    <n v="25000000"/>
    <n v="456258000"/>
    <s v="ARI"/>
    <s v="SR*"/>
  </r>
  <r>
    <n v="31"/>
    <s v="N"/>
    <x v="4"/>
    <x v="2"/>
    <s v="P.VARAS"/>
    <x v="2"/>
    <s v="EJECUCION"/>
    <n v="30485342"/>
    <s v="CONSERVACION ACERAS SECTOR CENTRO DE PUERTO VARAS(C33)"/>
    <n v="500000000"/>
    <m/>
    <m/>
    <n v="0"/>
    <m/>
    <n v="25000000"/>
    <n v="0"/>
    <n v="25000000"/>
    <n v="475000000"/>
    <s v="ARI"/>
    <s v="SR*"/>
  </r>
  <r>
    <n v="31"/>
    <s v="N"/>
    <x v="8"/>
    <x v="2"/>
    <s v="P.VARAS"/>
    <x v="11"/>
    <s v="EJECUCION"/>
    <n v="30125885"/>
    <s v="CONSTRUCCION SERVICIO APR TERMAS DE RALUN, PUERTO VARAS"/>
    <n v="501299000"/>
    <m/>
    <m/>
    <n v="0"/>
    <m/>
    <n v="10000000"/>
    <n v="0"/>
    <n v="10000000"/>
    <n v="491299000"/>
    <s v="ARI"/>
    <s v="OT"/>
  </r>
  <r>
    <m/>
    <m/>
    <x v="0"/>
    <x v="0"/>
    <m/>
    <x v="0"/>
    <m/>
    <m/>
    <s v="TOTAL DE INICIATIVAS NUEVAS"/>
    <n v="6850506000"/>
    <n v="0"/>
    <n v="0"/>
    <n v="0"/>
    <n v="0"/>
    <n v="857515100"/>
    <n v="0"/>
    <n v="857515100"/>
    <n v="59929909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TOTAL COMUNA DE  P.VARAS"/>
    <n v="20249218135"/>
    <n v="0"/>
    <n v="203000000"/>
    <n v="6047372304"/>
    <n v="1873170000"/>
    <n v="4597257442"/>
    <n v="1650000"/>
    <n v="4595607442"/>
    <n v="9604588389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PROVINCIALES"/>
    <m/>
    <m/>
    <m/>
    <m/>
    <m/>
    <m/>
    <m/>
    <m/>
    <m/>
    <m/>
    <m/>
  </r>
  <r>
    <m/>
    <m/>
    <x v="0"/>
    <x v="0"/>
    <m/>
    <x v="0"/>
    <m/>
    <m/>
    <s v="INICIATIVAS DE ARRASTRE"/>
    <m/>
    <m/>
    <m/>
    <m/>
    <m/>
    <m/>
    <m/>
    <m/>
    <m/>
    <m/>
    <m/>
  </r>
  <r>
    <n v="31"/>
    <s v="A"/>
    <x v="6"/>
    <x v="2"/>
    <s v="PROV.LLANQUIHUE"/>
    <x v="2"/>
    <s v="EJECUCION"/>
    <n v="30137333"/>
    <s v="CONSERVACION EDIFICIO GOBERNACION PROVINCIAL (C33)"/>
    <n v="646605000"/>
    <n v="0"/>
    <n v="254064000"/>
    <n v="10064000"/>
    <n v="490306000"/>
    <n v="392541000"/>
    <n v="0"/>
    <n v="392541000"/>
    <n v="244000000"/>
    <s v="EN EJECUCION"/>
    <s v="RS*"/>
  </r>
  <r>
    <n v="31"/>
    <s v="A"/>
    <x v="3"/>
    <x v="2"/>
    <s v="PROV.LLANQUIHUE"/>
    <x v="1"/>
    <s v="EJECUCION"/>
    <s v="20144598-3"/>
    <s v="CONVENIO PUENTES CAMANCHACA, SIN NOMBRE Y LA PERA"/>
    <n v="577269093"/>
    <n v="0"/>
    <n v="353501313"/>
    <n v="242799871"/>
    <n v="535514391"/>
    <n v="182013078"/>
    <n v="0"/>
    <n v="182013078"/>
    <n v="152456144"/>
    <s v="EN EJECUCION"/>
    <s v="RS"/>
  </r>
  <r>
    <n v="31"/>
    <s v="A"/>
    <x v="1"/>
    <x v="2"/>
    <s v="PROV.LLANQUIHUE"/>
    <x v="2"/>
    <s v="EJECUCION"/>
    <n v="30125798"/>
    <s v="MEJORAMIENTO INFRAESTRUCTURA HOSPITAL LLANQUIHUE"/>
    <n v="573500851"/>
    <n v="304082848"/>
    <n v="0"/>
    <n v="304082848"/>
    <n v="203102152"/>
    <n v="269418003"/>
    <n v="0"/>
    <n v="269418003"/>
    <n v="0"/>
    <s v="EN EJECUCION"/>
    <s v="RE"/>
  </r>
  <r>
    <n v="31"/>
    <s v="A"/>
    <x v="8"/>
    <x v="2"/>
    <s v="PROV.LLANQUIHUE"/>
    <x v="1"/>
    <s v="EJECUCION"/>
    <n v="30133755"/>
    <s v="CONSERVACIÓN RED VIAL DE VARIOS CAMINOS PAVIMENTADOS AÑO 2013 (C33)"/>
    <n v="8508500000"/>
    <n v="4032426142"/>
    <n v="0"/>
    <n v="3998661000"/>
    <n v="4603499858"/>
    <n v="1600000000"/>
    <n v="0"/>
    <n v="1600000000"/>
    <n v="2909839000"/>
    <s v="EN EJECUCION"/>
    <s v="RS*"/>
  </r>
  <r>
    <m/>
    <m/>
    <x v="0"/>
    <x v="0"/>
    <m/>
    <x v="0"/>
    <m/>
    <m/>
    <s v="TOTAL DE INICIATIVAS DE ARRASTRE"/>
    <n v="10305874944"/>
    <n v="4336508990"/>
    <n v="607565313"/>
    <n v="4555607719"/>
    <n v="5832422401"/>
    <n v="2443972081"/>
    <n v="0"/>
    <n v="2443972081"/>
    <n v="3306295144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PUESTAS EN MARCHA"/>
    <m/>
    <m/>
    <m/>
    <m/>
    <m/>
    <m/>
    <m/>
    <m/>
    <m/>
    <m/>
    <m/>
  </r>
  <r>
    <n v="31"/>
    <s v="P"/>
    <x v="3"/>
    <x v="2"/>
    <s v="PROV.LLANQUIHUE"/>
    <x v="1"/>
    <s v="EJECUCION"/>
    <n v="30396578"/>
    <s v="CONSERVACION VIAL PUNTOS CONGESTIONADOS (C33)"/>
    <n v="1965875000"/>
    <m/>
    <m/>
    <n v="0"/>
    <m/>
    <n v="1179143502"/>
    <n v="0"/>
    <n v="1179143502"/>
    <n v="786731498"/>
    <s v="CON CONVENIO"/>
    <s v="RS*"/>
  </r>
  <r>
    <n v="24"/>
    <s v="P"/>
    <x v="5"/>
    <x v="2"/>
    <s v="PROV.LLANQUIHUE"/>
    <x v="2"/>
    <s v="EJECUCION"/>
    <s v="SUBT 24"/>
    <s v="ACTIVIDADES CULTURALES"/>
    <n v="418628558"/>
    <m/>
    <m/>
    <n v="0"/>
    <m/>
    <n v="418628558.37150991"/>
    <n v="0"/>
    <n v="418628558.37150991"/>
    <n v="-0.37150990962982178"/>
    <s v="CONCURSO"/>
    <s v="RS***"/>
  </r>
  <r>
    <n v="29"/>
    <s v="P"/>
    <x v="2"/>
    <x v="2"/>
    <s v="PROV.LLANQUIHUE"/>
    <x v="2"/>
    <s v="EJECUCION"/>
    <n v="30488884"/>
    <s v="REPOSICION VEHICULOS PDI PROVINCIA DE LLANQUIHUE"/>
    <n v="249188000"/>
    <m/>
    <m/>
    <n v="0"/>
    <m/>
    <n v="0"/>
    <n v="0"/>
    <n v="0"/>
    <n v="249188000"/>
    <s v="APROBADO"/>
    <s v="RS*"/>
  </r>
  <r>
    <n v="24"/>
    <s v="P"/>
    <x v="9"/>
    <x v="2"/>
    <s v="PROV.LLANQUIHUE"/>
    <x v="2"/>
    <s v="EJECUCION"/>
    <s v="SUBT 24"/>
    <s v="ACTIVIDADES DEPORTIVAS"/>
    <n v="418628558"/>
    <m/>
    <m/>
    <n v="0"/>
    <m/>
    <n v="418628558.37150991"/>
    <n v="0"/>
    <n v="418628558.37150991"/>
    <n v="-0.37150990962982178"/>
    <s v="CONCURSO"/>
    <s v="RS***"/>
  </r>
  <r>
    <n v="24"/>
    <s v="P"/>
    <x v="2"/>
    <x v="2"/>
    <s v="PROV.LLANQUIHUE"/>
    <x v="2"/>
    <s v="EJECUCION"/>
    <s v="SUBT 24"/>
    <s v="ACTIVIDADES COMUNIDAD ACTIVA"/>
    <n v="418628558"/>
    <m/>
    <m/>
    <n v="0"/>
    <m/>
    <n v="418628558.37150991"/>
    <n v="0"/>
    <n v="418628558.37150991"/>
    <n v="-0.37150990962982178"/>
    <s v="CONCURSO"/>
    <s v="RS***"/>
  </r>
  <r>
    <n v="33"/>
    <s v="P"/>
    <x v="6"/>
    <x v="2"/>
    <s v="PROV.LLANQUIHUE"/>
    <x v="8"/>
    <s v="EJECUCION"/>
    <s v="S/C"/>
    <s v="FONDO  REGIONAL DE INICIATIVA LOCAL"/>
    <n v="1700697600"/>
    <m/>
    <m/>
    <n v="0"/>
    <m/>
    <n v="1700697600"/>
    <n v="51208498"/>
    <n v="1649489102"/>
    <n v="0"/>
    <s v="EN EJECUCION"/>
    <s v="RS*"/>
  </r>
  <r>
    <m/>
    <m/>
    <x v="0"/>
    <x v="0"/>
    <m/>
    <x v="0"/>
    <m/>
    <m/>
    <s v="TOTAL INICIATIVAS PUESTA EN MARCHA"/>
    <n v="5171646274"/>
    <n v="0"/>
    <n v="0"/>
    <n v="0"/>
    <n v="0"/>
    <n v="4135726777.1145301"/>
    <n v="51208498"/>
    <n v="4084518279.1145301"/>
    <n v="1035919496.8854703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TOTAL PROVINCIALES"/>
    <n v="15477521218"/>
    <n v="4336508990"/>
    <n v="607565313"/>
    <n v="4555607719"/>
    <n v="5832422401"/>
    <n v="6579698858.1145306"/>
    <n v="51208498"/>
    <n v="6528490360.1145306"/>
    <n v="4342214640.8854704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TOTAL PROVINCIA DE LLANQUIHUE"/>
    <n v="131602964279"/>
    <n v="4345264967"/>
    <n v="1936148933"/>
    <n v="43406071374"/>
    <n v="18340562351"/>
    <n v="25862433379.114532"/>
    <n v="532287268"/>
    <n v="25330146111.114532"/>
    <n v="62334459525.885468"/>
    <m/>
    <m/>
  </r>
  <r>
    <m/>
    <m/>
    <x v="0"/>
    <x v="0"/>
    <m/>
    <x v="0"/>
    <m/>
    <m/>
    <m/>
    <m/>
    <m/>
    <m/>
    <m/>
    <m/>
    <n v="25862433379"/>
    <m/>
    <m/>
    <m/>
    <m/>
    <m/>
  </r>
  <r>
    <m/>
    <m/>
    <x v="0"/>
    <x v="0"/>
    <m/>
    <x v="0"/>
    <m/>
    <m/>
    <s v="COMUNA DE CASTRO"/>
    <m/>
    <m/>
    <m/>
    <m/>
    <m/>
    <n v="0.114532470703125"/>
    <m/>
    <m/>
    <m/>
    <m/>
    <m/>
  </r>
  <r>
    <m/>
    <m/>
    <x v="0"/>
    <x v="0"/>
    <m/>
    <x v="0"/>
    <m/>
    <m/>
    <s v="INICIATIVAS DE ARRASTRE"/>
    <m/>
    <m/>
    <m/>
    <m/>
    <m/>
    <m/>
    <m/>
    <m/>
    <m/>
    <m/>
    <m/>
  </r>
  <r>
    <n v="31"/>
    <s v="A"/>
    <x v="7"/>
    <x v="3"/>
    <s v="CASTRO"/>
    <x v="1"/>
    <s v="EJECUCION"/>
    <n v="30094891"/>
    <s v="REPOSICION FERIA YUMBEL DE CASTRO"/>
    <n v="4093774619"/>
    <m/>
    <m/>
    <n v="4077499258"/>
    <m/>
    <n v="16275361"/>
    <n v="0"/>
    <n v="16275361"/>
    <n v="0"/>
    <s v="EN EJECUCION"/>
    <s v="RS"/>
  </r>
  <r>
    <n v="31"/>
    <s v="A"/>
    <x v="8"/>
    <x v="3"/>
    <s v="CASTRO"/>
    <x v="1"/>
    <s v="EJECUCION"/>
    <n v="30121787"/>
    <s v="CONSTRUCCION REDES DE AGUA POTABLE  Y ALCANTARILLADO DIVERSOS SECTORES"/>
    <n v="744201003"/>
    <n v="0"/>
    <n v="245075000"/>
    <n v="0"/>
    <n v="448176000"/>
    <n v="684201003"/>
    <n v="0"/>
    <n v="684201003"/>
    <n v="60000000"/>
    <s v="EN EJECUCION"/>
    <s v="RS"/>
  </r>
  <r>
    <m/>
    <m/>
    <x v="0"/>
    <x v="0"/>
    <m/>
    <x v="0"/>
    <m/>
    <m/>
    <s v="TOTAL DE INICIATIVAS DE ARRASTRE"/>
    <n v="4837975622"/>
    <n v="0"/>
    <n v="245075000"/>
    <n v="4077499258"/>
    <n v="448176000"/>
    <n v="700476364"/>
    <n v="0"/>
    <n v="700476364"/>
    <n v="60000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PUESTAS EN MARCHA"/>
    <m/>
    <m/>
    <m/>
    <m/>
    <m/>
    <m/>
    <m/>
    <m/>
    <m/>
    <m/>
    <m/>
  </r>
  <r>
    <n v="31"/>
    <s v="P"/>
    <x v="5"/>
    <x v="3"/>
    <s v="CASTRO"/>
    <x v="3"/>
    <s v="EJECUCION"/>
    <n v="30092606"/>
    <s v="NORMALIZACION  ESCUELA RURAL ANA NELLY OYARZUN"/>
    <n v="1182852000"/>
    <m/>
    <m/>
    <n v="0"/>
    <m/>
    <n v="100000000"/>
    <n v="0"/>
    <n v="100000000"/>
    <n v="1082852000"/>
    <s v="EN ADJUDICACION"/>
    <s v="RS"/>
  </r>
  <r>
    <m/>
    <m/>
    <x v="0"/>
    <x v="0"/>
    <m/>
    <x v="0"/>
    <m/>
    <m/>
    <s v="TOTAL INICIATIVAS PUESTA EN MARCHA"/>
    <n v="1182852000"/>
    <n v="0"/>
    <n v="0"/>
    <n v="0"/>
    <n v="0"/>
    <n v="100000000"/>
    <n v="0"/>
    <n v="100000000"/>
    <n v="1082852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NUEVAS"/>
    <m/>
    <m/>
    <m/>
    <m/>
    <m/>
    <m/>
    <m/>
    <m/>
    <m/>
    <m/>
    <m/>
  </r>
  <r>
    <n v="31"/>
    <s v="N"/>
    <x v="3"/>
    <x v="3"/>
    <s v="CASTRO"/>
    <x v="1"/>
    <s v="EJECUCION"/>
    <n v="30371775"/>
    <s v="REPOSICION RAMPA DE CONECTIVIDAD RILAN CASTRO"/>
    <n v="200210000"/>
    <m/>
    <m/>
    <n v="0"/>
    <m/>
    <n v="10000000"/>
    <n v="0"/>
    <n v="10000000"/>
    <n v="190210000"/>
    <s v="ARI"/>
    <s v="SR"/>
  </r>
  <r>
    <n v="31"/>
    <s v="N"/>
    <x v="5"/>
    <x v="3"/>
    <s v="CASTRO"/>
    <x v="3"/>
    <s v="EJECUCION"/>
    <n v="30076949"/>
    <s v="REPOSICION ESCUELA DE LA CULTURA, FRIDOLINA BARRIENTOS, CASTRO"/>
    <n v="6869766000"/>
    <m/>
    <m/>
    <n v="0"/>
    <m/>
    <n v="10000000"/>
    <n v="0"/>
    <n v="10000000"/>
    <n v="6859766000"/>
    <s v="ARI"/>
    <s v="OT"/>
  </r>
  <r>
    <n v="31"/>
    <s v="N"/>
    <x v="1"/>
    <x v="3"/>
    <s v="CASTRO"/>
    <x v="2"/>
    <s v="EJECUCION"/>
    <n v="20140221"/>
    <s v="REPOSICION POSTA DE SALUD RURAL DE LA ISLA CHELIN, CASTRO"/>
    <n v="465211000"/>
    <m/>
    <m/>
    <n v="0"/>
    <m/>
    <n v="46521100"/>
    <n v="0"/>
    <n v="46521100"/>
    <n v="418689900"/>
    <s v="ARI"/>
    <s v="FI"/>
  </r>
  <r>
    <n v="31"/>
    <s v="N"/>
    <x v="7"/>
    <x v="3"/>
    <s v="CASTRO"/>
    <x v="2"/>
    <s v="DISEÑO"/>
    <n v="40001645"/>
    <s v="CONSTRUCCION MATADERO MUNICiPAL CASTRO"/>
    <n v="62000000"/>
    <m/>
    <m/>
    <n v="0"/>
    <m/>
    <n v="6200000"/>
    <n v="0"/>
    <n v="6200000"/>
    <n v="55800000"/>
    <s v="ARI"/>
    <s v="SR"/>
  </r>
  <r>
    <n v="31"/>
    <s v="N"/>
    <x v="8"/>
    <x v="3"/>
    <s v="CASTRO"/>
    <x v="4"/>
    <s v="EJECUCION"/>
    <n v="30486273"/>
    <s v="PROSPECCION HIDROGEOLICO Y SONDAJE COMUNA DE CASTRO"/>
    <n v="240000000"/>
    <m/>
    <m/>
    <n v="0"/>
    <m/>
    <n v="12000000"/>
    <n v="0"/>
    <n v="12000000"/>
    <n v="228000000"/>
    <s v="ARI"/>
    <s v="SR"/>
  </r>
  <r>
    <m/>
    <m/>
    <x v="0"/>
    <x v="0"/>
    <m/>
    <x v="0"/>
    <m/>
    <m/>
    <s v="TOTAL DE INICIATIVAS NUEVAS"/>
    <n v="7837187000"/>
    <n v="0"/>
    <n v="0"/>
    <n v="0"/>
    <n v="0"/>
    <n v="84721100"/>
    <n v="0"/>
    <n v="84721100"/>
    <n v="77524659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TOTAL COMUNA DE  CASTRO"/>
    <n v="13858014622"/>
    <n v="0"/>
    <n v="245075000"/>
    <n v="4077499258"/>
    <n v="448176000"/>
    <n v="885197464"/>
    <n v="0"/>
    <n v="885197464"/>
    <n v="88953179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COMUNA DE ANCUD"/>
    <m/>
    <m/>
    <m/>
    <m/>
    <m/>
    <m/>
    <m/>
    <m/>
    <m/>
    <m/>
    <m/>
  </r>
  <r>
    <m/>
    <m/>
    <x v="0"/>
    <x v="0"/>
    <m/>
    <x v="0"/>
    <m/>
    <m/>
    <s v="INICIATIVAS DE ARRASTRE"/>
    <m/>
    <m/>
    <m/>
    <m/>
    <m/>
    <m/>
    <m/>
    <m/>
    <m/>
    <m/>
    <m/>
  </r>
  <r>
    <n v="31"/>
    <s v="A"/>
    <x v="1"/>
    <x v="3"/>
    <s v="ANCUD"/>
    <x v="2"/>
    <s v="DISEÑO"/>
    <n v="30112093"/>
    <s v="CONSTRUCCION CESFAM CARACOLES"/>
    <n v="145469000"/>
    <m/>
    <m/>
    <n v="95426000"/>
    <m/>
    <n v="50043000"/>
    <n v="0"/>
    <n v="50043000"/>
    <n v="0"/>
    <s v="EN EJECUCION"/>
    <s v="RS"/>
  </r>
  <r>
    <n v="31"/>
    <s v="A"/>
    <x v="5"/>
    <x v="3"/>
    <s v="ANCUD"/>
    <x v="9"/>
    <s v="EJECUCION"/>
    <n v="30083781"/>
    <s v="DIAGNOSTICO DEL SISTEMA DE FORTIFICACIONES DE ANCUD (C33)"/>
    <n v="118300000"/>
    <m/>
    <m/>
    <n v="93439000"/>
    <m/>
    <n v="0"/>
    <n v="0"/>
    <n v="0"/>
    <n v="24861000"/>
    <s v="EN EJECUCION"/>
    <s v="RS"/>
  </r>
  <r>
    <n v="31"/>
    <s v="A"/>
    <x v="8"/>
    <x v="3"/>
    <s v="ANCUD"/>
    <x v="1"/>
    <s v="EJECUCION"/>
    <n v="30115252"/>
    <s v="CONSTRUCCION SISTEMA AGUA POTABLE  RURAL GUAPILACUY"/>
    <n v="469412000"/>
    <m/>
    <m/>
    <n v="454775994"/>
    <m/>
    <n v="1350000"/>
    <n v="1350000"/>
    <n v="0"/>
    <n v="13286006"/>
    <s v="EN EJECUCION"/>
    <s v="RS"/>
  </r>
  <r>
    <n v="31"/>
    <s v="A"/>
    <x v="9"/>
    <x v="3"/>
    <s v="ANCUD"/>
    <x v="2"/>
    <s v="EJECUCION"/>
    <n v="30210322"/>
    <s v="MEJORAMIENTO ESTADIO PUDETO, ANCUD"/>
    <n v="79679134"/>
    <m/>
    <m/>
    <n v="79679134"/>
    <m/>
    <n v="0"/>
    <n v="0"/>
    <n v="0"/>
    <n v="0"/>
    <s v="TERMINADO"/>
    <s v="RS"/>
  </r>
  <r>
    <n v="31"/>
    <s v="A"/>
    <x v="5"/>
    <x v="3"/>
    <s v="ANCUD"/>
    <x v="3"/>
    <s v="EJECUCION"/>
    <n v="30085972"/>
    <s v="REPOSICION ESCUELA RURAL BAHIA LINAO"/>
    <n v="1805576892"/>
    <m/>
    <m/>
    <n v="133526108"/>
    <m/>
    <n v="354650000"/>
    <n v="71485772"/>
    <n v="283164228"/>
    <n v="1317400784"/>
    <s v="EN EJECUCION"/>
    <s v="RS"/>
  </r>
  <r>
    <m/>
    <m/>
    <x v="0"/>
    <x v="0"/>
    <m/>
    <x v="0"/>
    <m/>
    <m/>
    <s v="TOTAL DE INICIATIVAS DE ARRASTRE"/>
    <n v="2618437026"/>
    <n v="0"/>
    <n v="0"/>
    <n v="856846236"/>
    <n v="0"/>
    <n v="406043000"/>
    <n v="72835772"/>
    <n v="333207228"/>
    <n v="135554779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PUESTAS EN MARCHA"/>
    <m/>
    <m/>
    <m/>
    <m/>
    <m/>
    <m/>
    <m/>
    <m/>
    <m/>
    <m/>
    <m/>
  </r>
  <r>
    <n v="31"/>
    <s v="P"/>
    <x v="6"/>
    <x v="3"/>
    <s v="ANCUD"/>
    <x v="2"/>
    <s v="EJECUCION"/>
    <n v="30103434"/>
    <s v="REPOSICION EDIFICIO PUBLICO DE CHACAO"/>
    <n v="357112000"/>
    <m/>
    <m/>
    <n v="0"/>
    <m/>
    <n v="357112000"/>
    <n v="0"/>
    <n v="357112000"/>
    <n v="0"/>
    <s v="EN LICITACION"/>
    <s v="RS"/>
  </r>
  <r>
    <n v="31"/>
    <s v="P"/>
    <x v="4"/>
    <x v="3"/>
    <s v="ANCUD"/>
    <x v="1"/>
    <s v="EJECUCION"/>
    <n v="30137881"/>
    <s v="CONSERVACION DE ACERAS EN DIVERSAS CALLES DE ANCUD (C33)"/>
    <n v="460895000"/>
    <m/>
    <m/>
    <n v="0"/>
    <m/>
    <n v="60000000"/>
    <n v="0"/>
    <n v="60000000"/>
    <n v="400895000"/>
    <s v="CON CONVENIO"/>
    <s v="RS*"/>
  </r>
  <r>
    <n v="29"/>
    <s v="P"/>
    <x v="5"/>
    <x v="3"/>
    <s v="ANCUD"/>
    <x v="2"/>
    <s v="EJECUCION"/>
    <n v="30486029"/>
    <s v="ADQUISICION MINIBUS ESCUELA DIFERENCIAL SAN CARLOS DE ANCUD(C33)"/>
    <n v="66631000"/>
    <m/>
    <m/>
    <n v="0"/>
    <m/>
    <n v="66631000"/>
    <n v="0"/>
    <n v="66631000"/>
    <n v="0"/>
    <s v="TRAMITE CONVENIO"/>
    <s v="RS*"/>
  </r>
  <r>
    <n v="31"/>
    <s v="P"/>
    <x v="8"/>
    <x v="3"/>
    <s v="ANCUD"/>
    <x v="2"/>
    <s v="EJECUCION"/>
    <n v="30341232"/>
    <s v="AMPLIACION SERV. APR BAHIA LINAO HACIA HUAPILINAO Y R.NEGRO,ANCUD"/>
    <n v="113883000"/>
    <m/>
    <m/>
    <n v="0"/>
    <m/>
    <n v="113883000"/>
    <n v="0"/>
    <n v="113883000"/>
    <n v="0"/>
    <s v="TRAMITE CONVENIO"/>
    <s v="RS"/>
  </r>
  <r>
    <m/>
    <m/>
    <x v="0"/>
    <x v="0"/>
    <m/>
    <x v="0"/>
    <m/>
    <m/>
    <s v="TOTAL INICIATIVAS PUESTA EN MARCHA"/>
    <n v="998521000"/>
    <n v="0"/>
    <n v="0"/>
    <n v="0"/>
    <n v="0"/>
    <n v="597626000"/>
    <n v="0"/>
    <n v="597626000"/>
    <n v="400895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NUEVAS"/>
    <m/>
    <m/>
    <m/>
    <m/>
    <m/>
    <m/>
    <m/>
    <m/>
    <m/>
    <m/>
    <m/>
  </r>
  <r>
    <n v="31"/>
    <s v="N"/>
    <x v="8"/>
    <x v="3"/>
    <s v="ANCUD"/>
    <x v="4"/>
    <s v="EJECUCION"/>
    <n v="30471852"/>
    <s v="CONSTRUCCION SISTEMA APR LOCALIDAD RURAL DE AGUAS BUENAS, ANCUD"/>
    <n v="708613000"/>
    <m/>
    <m/>
    <n v="0"/>
    <m/>
    <n v="10000000"/>
    <n v="0"/>
    <n v="10000000"/>
    <n v="698613000"/>
    <s v="ARI"/>
    <s v="FI"/>
  </r>
  <r>
    <n v="31"/>
    <s v="N"/>
    <x v="10"/>
    <x v="3"/>
    <s v="ANCUD"/>
    <x v="6"/>
    <s v="EJECUCION"/>
    <n v="40000032"/>
    <s v="HABILITACION SUMINISTRO ENERGÍA ELÉCTRICA SECTOR PILLUCO"/>
    <n v="88690000"/>
    <m/>
    <m/>
    <n v="0"/>
    <m/>
    <n v="88690000"/>
    <n v="0"/>
    <n v="88690000"/>
    <n v="0"/>
    <s v="ARI"/>
    <s v="RS"/>
  </r>
  <r>
    <n v="31"/>
    <s v="N"/>
    <x v="5"/>
    <x v="3"/>
    <s v="ANCUD"/>
    <x v="2"/>
    <s v="EJECUCION"/>
    <n v="40001823"/>
    <s v="CONSTRUCCION RECINTO MULTIUSO ESCUELA DIF.SAN CARLOS DE ANCUD"/>
    <n v="150000000"/>
    <m/>
    <m/>
    <n v="0"/>
    <m/>
    <n v="20000000"/>
    <n v="0"/>
    <n v="20000000"/>
    <n v="130000000"/>
    <s v="ARI"/>
    <s v="SR"/>
  </r>
  <r>
    <n v="31"/>
    <s v="N"/>
    <x v="1"/>
    <x v="3"/>
    <s v="ANCUD"/>
    <x v="2"/>
    <s v="EJECUCION"/>
    <n v="30035122"/>
    <s v="CONSTRUCCION CENTRO POLIFUNCIONAL INTERCULTURAL DE COÑIMO"/>
    <n v="217000000"/>
    <m/>
    <m/>
    <n v="0"/>
    <m/>
    <n v="20000000"/>
    <n v="0"/>
    <n v="20000000"/>
    <n v="197000000"/>
    <s v="ARI"/>
    <s v="SR"/>
  </r>
  <r>
    <n v="31"/>
    <s v="N"/>
    <x v="6"/>
    <x v="3"/>
    <s v="ANCUD"/>
    <x v="2"/>
    <s v="EJECUCION"/>
    <n v="40001654"/>
    <s v="ACTUALIZACION PLAN DE DESARROLLO COMUNAL DE ANCUD"/>
    <n v="75500000"/>
    <m/>
    <m/>
    <n v="0"/>
    <m/>
    <n v="7500000"/>
    <n v="0"/>
    <n v="7500000"/>
    <n v="68000000"/>
    <s v="SOLICITUD"/>
    <s v="SR"/>
  </r>
  <r>
    <n v="31"/>
    <s v="N"/>
    <x v="1"/>
    <x v="3"/>
    <s v="ANCUD"/>
    <x v="2"/>
    <s v="DISEÑO"/>
    <n v="30485368"/>
    <s v="CONSTRUCCION CENTRO REHABILITACIÓN COMUNA DE ANCUD"/>
    <n v="101500000"/>
    <m/>
    <m/>
    <n v="0"/>
    <m/>
    <n v="10000000"/>
    <n v="0"/>
    <n v="10000000"/>
    <n v="91500000"/>
    <s v="ARI"/>
    <s v="SR"/>
  </r>
  <r>
    <m/>
    <m/>
    <x v="0"/>
    <x v="0"/>
    <m/>
    <x v="0"/>
    <m/>
    <m/>
    <s v="TOTAL DE INICIATIVAS NUEVAS"/>
    <n v="1341303000"/>
    <n v="0"/>
    <n v="0"/>
    <n v="0"/>
    <n v="0"/>
    <n v="156190000"/>
    <n v="0"/>
    <n v="156190000"/>
    <n v="1185113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TOTAL COMUNA DE  ANCUD"/>
    <n v="4958261026"/>
    <n v="0"/>
    <n v="0"/>
    <n v="856846236"/>
    <n v="0"/>
    <n v="1159859000"/>
    <n v="72835772"/>
    <n v="1087023228"/>
    <n v="294155579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COMUNA DE CHONCHI"/>
    <m/>
    <m/>
    <m/>
    <m/>
    <m/>
    <m/>
    <m/>
    <m/>
    <m/>
    <m/>
    <m/>
  </r>
  <r>
    <m/>
    <m/>
    <x v="0"/>
    <x v="0"/>
    <m/>
    <x v="0"/>
    <m/>
    <m/>
    <s v="INICIATIVAS DE ARRASTRE"/>
    <m/>
    <m/>
    <m/>
    <m/>
    <m/>
    <m/>
    <m/>
    <m/>
    <m/>
    <m/>
    <m/>
  </r>
  <r>
    <n v="33"/>
    <s v="A"/>
    <x v="8"/>
    <x v="3"/>
    <s v="CHONCHI"/>
    <x v="4"/>
    <s v="EJECUCION"/>
    <n v="30091901"/>
    <s v="MEJORAMIENTO Y AMPLIACION  APR DE HUILLINCO"/>
    <n v="378809664"/>
    <n v="219892030"/>
    <n v="0"/>
    <n v="219892030"/>
    <n v="151933634"/>
    <n v="158917634"/>
    <n v="0"/>
    <n v="158917634"/>
    <n v="0"/>
    <s v="EN EJECUCION"/>
    <s v="RS"/>
  </r>
  <r>
    <n v="31"/>
    <s v="A"/>
    <x v="5"/>
    <x v="3"/>
    <s v="CHONCHI"/>
    <x v="2"/>
    <s v="DISEÑO"/>
    <n v="30103252"/>
    <s v="REPOSICION TEATRO MUNICIPAL DE CHONCHI"/>
    <n v="62160000"/>
    <m/>
    <m/>
    <n v="34165000"/>
    <m/>
    <n v="7000000"/>
    <n v="0"/>
    <n v="7000000"/>
    <n v="20995000"/>
    <s v="EN EJECUCION"/>
    <s v="RS"/>
  </r>
  <r>
    <n v="31"/>
    <s v="A"/>
    <x v="8"/>
    <x v="3"/>
    <s v="CHONCHI"/>
    <x v="11"/>
    <s v="EJECUCION"/>
    <n v="30310674"/>
    <s v="CONSTRUCCION SERVICIO APR PINDACO QUITRIPULLI"/>
    <n v="746086051"/>
    <m/>
    <m/>
    <n v="610427601"/>
    <m/>
    <n v="120352270"/>
    <n v="0"/>
    <n v="120352270"/>
    <n v="15306180"/>
    <s v="EN EJECUCION"/>
    <s v="RS"/>
  </r>
  <r>
    <m/>
    <m/>
    <x v="0"/>
    <x v="0"/>
    <m/>
    <x v="0"/>
    <m/>
    <m/>
    <s v="TOTAL DE INICIATIVAS DE ARRASTRE"/>
    <n v="1187055715"/>
    <n v="219892030"/>
    <n v="0"/>
    <n v="864484631"/>
    <n v="151933634"/>
    <n v="286269904"/>
    <n v="0"/>
    <n v="286269904"/>
    <n v="3630118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PUESTAS EN MARCHA"/>
    <m/>
    <m/>
    <m/>
    <m/>
    <m/>
    <m/>
    <m/>
    <m/>
    <m/>
    <m/>
    <m/>
  </r>
  <r>
    <n v="22"/>
    <s v="P"/>
    <x v="4"/>
    <x v="3"/>
    <s v="CHONCHI"/>
    <x v="2"/>
    <s v="EJECUCION"/>
    <n v="30126522"/>
    <s v="ACTUALIZACION PLANO REGULADOR COMUNA DE CHONCHI"/>
    <n v="120000000"/>
    <n v="0"/>
    <n v="0"/>
    <n v="0"/>
    <n v="40000000"/>
    <n v="40000000"/>
    <n v="0"/>
    <n v="40000000"/>
    <n v="80000000"/>
    <s v="CON CONVENIO"/>
    <s v="RS"/>
  </r>
  <r>
    <n v="31"/>
    <s v="P"/>
    <x v="8"/>
    <x v="3"/>
    <s v="CHONCHI"/>
    <x v="4"/>
    <s v="EJECUCION"/>
    <n v="30466433"/>
    <s v="CONSTRUCCION SISTEMA AGUA POTABLE RURAL QUILIPULLI-ROMAZAL"/>
    <n v="674063000"/>
    <m/>
    <m/>
    <n v="0"/>
    <m/>
    <n v="200000000"/>
    <n v="0"/>
    <n v="200000000"/>
    <n v="474063000"/>
    <s v="CON CONVENIO"/>
    <s v="RS"/>
  </r>
  <r>
    <n v="31"/>
    <s v="P"/>
    <x v="5"/>
    <x v="3"/>
    <s v="CHONCHI"/>
    <x v="2"/>
    <s v="DISEÑO"/>
    <n v="20157700"/>
    <s v="REPOSICION ESCUELA RURAL DE QUITRIPULLI"/>
    <n v="63638000"/>
    <m/>
    <m/>
    <n v="0"/>
    <m/>
    <n v="19000000"/>
    <n v="0"/>
    <n v="19000000"/>
    <n v="44638000"/>
    <s v="TRAMITE CONVENIO"/>
    <s v="RS"/>
  </r>
  <r>
    <m/>
    <m/>
    <x v="0"/>
    <x v="0"/>
    <m/>
    <x v="0"/>
    <m/>
    <m/>
    <s v="TOTAL INICIATIVAS PUESTA EN MARCHA"/>
    <n v="857701000"/>
    <n v="0"/>
    <n v="40000000"/>
    <n v="0"/>
    <n v="1156701000"/>
    <n v="259000000"/>
    <n v="0"/>
    <n v="259000000"/>
    <n v="598701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NUEVAS"/>
    <m/>
    <m/>
    <m/>
    <m/>
    <m/>
    <m/>
    <m/>
    <m/>
    <m/>
    <m/>
    <m/>
  </r>
  <r>
    <n v="31"/>
    <s v="N"/>
    <x v="5"/>
    <x v="3"/>
    <s v="CHONCHI"/>
    <x v="2"/>
    <s v="DISEÑO"/>
    <n v="30126487"/>
    <s v="REPOSICION ESCUELA RURAL DE HUILLINCO COMUNA DE CHONCHI"/>
    <n v="60467000"/>
    <m/>
    <m/>
    <n v="0"/>
    <m/>
    <n v="10000000"/>
    <n v="0"/>
    <n v="10000000"/>
    <n v="50467000"/>
    <s v="ARI"/>
    <s v="FI"/>
  </r>
  <r>
    <n v="31"/>
    <s v="N"/>
    <x v="2"/>
    <x v="3"/>
    <s v="CHONCHI"/>
    <x v="2"/>
    <s v="EJECUCION"/>
    <n v="30126506"/>
    <s v="CONSTRUCCION CUARTEL 2° COMPAÑIA BOMBEROS DE LA COMUNA DE CHONCHI"/>
    <n v="599792000"/>
    <m/>
    <m/>
    <n v="0"/>
    <m/>
    <n v="100000000"/>
    <n v="0"/>
    <n v="100000000"/>
    <n v="499792000"/>
    <s v="APROBADO CORE"/>
    <s v="RS"/>
  </r>
  <r>
    <n v="31"/>
    <s v="N"/>
    <x v="8"/>
    <x v="3"/>
    <s v="CHONCHI"/>
    <x v="4"/>
    <s v="EJECUCION"/>
    <n v="30466394"/>
    <s v="CONSTRUCCION SISTEMA AGUA POTABLE RURAL DE TARAHUIN, CHONCHI"/>
    <n v="483702000"/>
    <m/>
    <m/>
    <n v="0"/>
    <m/>
    <n v="100000000"/>
    <n v="0"/>
    <n v="100000000"/>
    <n v="383702000"/>
    <s v="ARI"/>
    <s v="RS"/>
  </r>
  <r>
    <n v="31"/>
    <s v="N"/>
    <x v="6"/>
    <x v="3"/>
    <s v="CHONCHI"/>
    <x v="2"/>
    <s v="DISEÑO"/>
    <n v="30484393"/>
    <s v="CONSTRUCCION CENTRO ADULTO MAYOR COMUNA DE CHONCHI"/>
    <n v="52500000"/>
    <m/>
    <m/>
    <n v="0"/>
    <m/>
    <n v="5000000"/>
    <n v="0"/>
    <n v="5000000"/>
    <n v="47500000"/>
    <s v="ARI"/>
    <s v="SR"/>
  </r>
  <r>
    <m/>
    <m/>
    <x v="0"/>
    <x v="0"/>
    <m/>
    <x v="0"/>
    <m/>
    <m/>
    <s v="TOTAL DE INICIATIVAS NUEVAS"/>
    <n v="1196461000"/>
    <n v="0"/>
    <n v="0"/>
    <n v="0"/>
    <n v="0"/>
    <n v="215000000"/>
    <n v="0"/>
    <n v="215000000"/>
    <n v="981461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TOTAL COMUNA DE  CHONCHI"/>
    <n v="3241217715"/>
    <n v="219892030"/>
    <n v="40000000"/>
    <n v="864484631"/>
    <n v="1308634634"/>
    <n v="760269904"/>
    <n v="0"/>
    <n v="760269904"/>
    <n v="161646318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COMUNA DE CURACO DE VELEZ"/>
    <m/>
    <m/>
    <m/>
    <m/>
    <m/>
    <m/>
    <m/>
    <m/>
    <m/>
    <m/>
    <m/>
  </r>
  <r>
    <m/>
    <m/>
    <x v="0"/>
    <x v="0"/>
    <m/>
    <x v="0"/>
    <m/>
    <m/>
    <s v="INICIATIVAS DE ARRASTRE"/>
    <m/>
    <m/>
    <m/>
    <m/>
    <m/>
    <m/>
    <m/>
    <m/>
    <m/>
    <m/>
    <m/>
  </r>
  <r>
    <n v="31"/>
    <s v="A"/>
    <x v="9"/>
    <x v="3"/>
    <s v="CURACO DE VÉLEZ"/>
    <x v="2"/>
    <s v="DISEÑO"/>
    <n v="30095333"/>
    <s v="REPOSICION ESTADIO MUNICIPAL DE CURACO DE VELEZ"/>
    <n v="178850000"/>
    <m/>
    <m/>
    <n v="94201000"/>
    <m/>
    <n v="84649000"/>
    <n v="0"/>
    <n v="84649000"/>
    <n v="0"/>
    <s v="EN EJECUCION"/>
    <s v="RS"/>
  </r>
  <r>
    <n v="31"/>
    <s v="A"/>
    <x v="5"/>
    <x v="3"/>
    <s v="CURACO DE VÉLEZ"/>
    <x v="3"/>
    <s v="EJECUCION"/>
    <n v="30093309"/>
    <s v="REPOSICION LICEO ALFREDO BARRIA OYARZUN"/>
    <n v="6706907019"/>
    <m/>
    <m/>
    <n v="6264393668"/>
    <m/>
    <n v="261842350"/>
    <n v="0"/>
    <n v="261842350"/>
    <n v="180671001"/>
    <s v="EN EJECUCION"/>
    <s v="RS"/>
  </r>
  <r>
    <m/>
    <m/>
    <x v="0"/>
    <x v="0"/>
    <m/>
    <x v="0"/>
    <m/>
    <m/>
    <s v="TOTAL DE INICIATIVAS DE ARRASTRE"/>
    <n v="6885757019"/>
    <n v="0"/>
    <n v="0"/>
    <n v="6358594668"/>
    <n v="0"/>
    <n v="346491350"/>
    <n v="0"/>
    <n v="346491350"/>
    <n v="180671001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NUEVAS"/>
    <m/>
    <m/>
    <m/>
    <m/>
    <m/>
    <m/>
    <m/>
    <m/>
    <m/>
    <m/>
    <m/>
  </r>
  <r>
    <n v="31"/>
    <s v="N"/>
    <x v="1"/>
    <x v="3"/>
    <s v="CURACO DE VÉLEZ"/>
    <x v="2"/>
    <s v="EJECUCION"/>
    <n v="30135738"/>
    <s v="REPOSICION POSTA DE SALUD HUYAR ALTO"/>
    <n v="645578000"/>
    <m/>
    <m/>
    <n v="0"/>
    <m/>
    <n v="64557800"/>
    <n v="0"/>
    <n v="64557800"/>
    <n v="581020200"/>
    <s v="ARI"/>
    <s v="OT"/>
  </r>
  <r>
    <n v="31"/>
    <s v="N"/>
    <x v="1"/>
    <x v="3"/>
    <s v="CURACO DE VÉLEZ"/>
    <x v="2"/>
    <s v="EJECUCION"/>
    <n v="30135739"/>
    <s v="REPOSICION POSTA DE SALUD DE PALQUI"/>
    <n v="420194000"/>
    <m/>
    <m/>
    <n v="0"/>
    <m/>
    <n v="21009700"/>
    <n v="0"/>
    <n v="21009700"/>
    <n v="399184300"/>
    <s v="ARI"/>
    <s v="SR"/>
  </r>
  <r>
    <n v="29"/>
    <s v="N"/>
    <x v="5"/>
    <x v="3"/>
    <s v="DALCAHUE"/>
    <x v="1"/>
    <s v="EJECUCION"/>
    <n v="40001806"/>
    <s v="REPOSICION CAMION TOLVA"/>
    <n v="90000000"/>
    <m/>
    <m/>
    <n v="0"/>
    <m/>
    <n v="5000000"/>
    <n v="0"/>
    <n v="5000000"/>
    <n v="85000000"/>
    <s v="SOLICITUD"/>
    <s v="SR"/>
  </r>
  <r>
    <n v="31"/>
    <s v="N"/>
    <x v="8"/>
    <x v="3"/>
    <s v="CURACO DE VÉLEZ"/>
    <x v="4"/>
    <s v="DISEÑO"/>
    <n v="30485181"/>
    <s v="HABILITACION INSTALACION SERVICIO DE AGUA POTABLE RURAL DE TOLQUIEN"/>
    <n v="41000000"/>
    <m/>
    <m/>
    <n v="0"/>
    <m/>
    <n v="5000000"/>
    <n v="0"/>
    <n v="5000000"/>
    <n v="36000000"/>
    <s v="ARI"/>
    <s v="SR"/>
  </r>
  <r>
    <n v="31"/>
    <s v="N"/>
    <x v="3"/>
    <x v="3"/>
    <s v="CURACO DE VÉLEZ"/>
    <x v="1"/>
    <s v="EJECUCION"/>
    <n v="30135731"/>
    <s v="MEJORAMIENTO CAMINOS COMUNALES DE CURACO DE VELEZ"/>
    <n v="900001000"/>
    <m/>
    <m/>
    <n v="0"/>
    <m/>
    <n v="40000000"/>
    <n v="0"/>
    <n v="40000000"/>
    <n v="860001000"/>
    <s v="ARI"/>
    <s v="SR"/>
  </r>
  <r>
    <m/>
    <m/>
    <x v="0"/>
    <x v="0"/>
    <m/>
    <x v="0"/>
    <m/>
    <m/>
    <s v="TOTAL DE INICIATIVAS NUEVAS"/>
    <n v="2096773000"/>
    <n v="0"/>
    <n v="0"/>
    <n v="0"/>
    <n v="0"/>
    <n v="135567500"/>
    <n v="0"/>
    <n v="135567500"/>
    <n v="19612055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TOTAL COMUNA DE  C.VELEZ"/>
    <n v="8982530019"/>
    <n v="0"/>
    <n v="0"/>
    <n v="6358594668"/>
    <n v="0"/>
    <n v="482058850"/>
    <n v="0"/>
    <n v="482058850"/>
    <n v="2141876501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COMUNA DE DALCAHUE"/>
    <m/>
    <m/>
    <m/>
    <m/>
    <m/>
    <m/>
    <m/>
    <m/>
    <m/>
    <m/>
    <m/>
  </r>
  <r>
    <m/>
    <m/>
    <x v="0"/>
    <x v="0"/>
    <m/>
    <x v="0"/>
    <m/>
    <m/>
    <s v="INICIATIVAS DE ARRASTRE"/>
    <m/>
    <m/>
    <m/>
    <m/>
    <m/>
    <m/>
    <m/>
    <m/>
    <m/>
    <m/>
    <m/>
  </r>
  <r>
    <n v="31"/>
    <s v="A"/>
    <x v="9"/>
    <x v="3"/>
    <s v="DALCAHUE"/>
    <x v="1"/>
    <s v="EJECUCION"/>
    <n v="30094005"/>
    <s v="MEJORAMIENTO INTEGRAL GIMNASIO FISCAL DE DALCAHUE"/>
    <n v="746000000"/>
    <m/>
    <m/>
    <n v="683623581"/>
    <m/>
    <n v="55116237"/>
    <n v="0"/>
    <n v="55116237"/>
    <n v="7260182"/>
    <s v="EN EJECUCION"/>
    <s v="RS"/>
  </r>
  <r>
    <n v="31"/>
    <s v="A"/>
    <x v="6"/>
    <x v="3"/>
    <s v="DALCAHUE"/>
    <x v="2"/>
    <s v="EJECUCION"/>
    <n v="30129912"/>
    <s v="CONSTRUCCION CENTRO CIVICO DE DALCAHUE"/>
    <n v="93394000"/>
    <m/>
    <m/>
    <n v="30129912"/>
    <m/>
    <n v="32129200"/>
    <n v="0"/>
    <n v="32129200"/>
    <n v="31134888"/>
    <s v="EN EJECUCION"/>
    <s v="RS"/>
  </r>
  <r>
    <m/>
    <m/>
    <x v="0"/>
    <x v="0"/>
    <m/>
    <x v="0"/>
    <m/>
    <m/>
    <s v="TOTAL DE INICIATIVAS DE ARRASTRE"/>
    <n v="839394000"/>
    <n v="0"/>
    <n v="0"/>
    <n v="713753493"/>
    <n v="0"/>
    <n v="87245437"/>
    <n v="0"/>
    <n v="87245437"/>
    <n v="3839507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PUESTAS EN MARCHA"/>
    <m/>
    <m/>
    <m/>
    <m/>
    <m/>
    <m/>
    <m/>
    <m/>
    <m/>
    <m/>
    <m/>
  </r>
  <r>
    <n v="31"/>
    <s v="P"/>
    <x v="8"/>
    <x v="3"/>
    <s v="DALCAHUE"/>
    <x v="4"/>
    <s v="EJECUCION"/>
    <n v="30395727"/>
    <s v="CONSTRUCCION REDES AGUA POTABLE Y ALC ST VISTA HERMOSA"/>
    <n v="566452000"/>
    <m/>
    <m/>
    <n v="0"/>
    <m/>
    <n v="113290400"/>
    <n v="0"/>
    <n v="113290400"/>
    <n v="453161600"/>
    <s v="CON CONVENIO"/>
    <s v="RS"/>
  </r>
  <r>
    <n v="31"/>
    <s v="P"/>
    <x v="9"/>
    <x v="3"/>
    <s v="DALCAHUE"/>
    <x v="2"/>
    <s v="EJECUCION"/>
    <n v="30134014"/>
    <s v="CONSTRUCCION GIMNASIO TENAUN"/>
    <n v="370366000"/>
    <m/>
    <m/>
    <n v="0"/>
    <m/>
    <n v="100000000"/>
    <n v="0"/>
    <n v="100000000"/>
    <n v="270366000"/>
    <s v="TRAMITE CONVENIO"/>
    <s v="RS"/>
  </r>
  <r>
    <m/>
    <m/>
    <x v="0"/>
    <x v="0"/>
    <m/>
    <x v="0"/>
    <m/>
    <m/>
    <s v="TOTAL INICIATIVAS PUESTA EN MARCHA"/>
    <n v="936818000"/>
    <n v="0"/>
    <n v="0"/>
    <n v="0"/>
    <n v="0"/>
    <n v="213290400"/>
    <n v="0"/>
    <n v="213290400"/>
    <n v="7235276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NUEVAS"/>
    <m/>
    <m/>
    <m/>
    <m/>
    <m/>
    <m/>
    <m/>
    <m/>
    <m/>
    <m/>
    <m/>
  </r>
  <r>
    <n v="29"/>
    <s v="N"/>
    <x v="6"/>
    <x v="3"/>
    <s v="DALCAHUE"/>
    <x v="7"/>
    <s v="EJECUCION"/>
    <n v="30438574"/>
    <s v="REPOSICION DE EQUIPAMIENTO PARA LA RECOLECCION DE RSD DALCAHUE(C33)"/>
    <n v="348663000"/>
    <m/>
    <m/>
    <n v="0"/>
    <m/>
    <n v="30000000"/>
    <n v="0"/>
    <n v="30000000"/>
    <n v="318663000"/>
    <s v="ARI"/>
    <s v="SR*"/>
  </r>
  <r>
    <n v="29"/>
    <s v="N"/>
    <x v="3"/>
    <x v="3"/>
    <s v="DALCAHUE"/>
    <x v="1"/>
    <s v="EJECUCION"/>
    <n v="30485210"/>
    <s v="REPOSICION DE MAQUINAS Y EQUIPOS MEJORAMIENTO DE CAMINOS(C33)"/>
    <n v="266381000"/>
    <m/>
    <m/>
    <n v="0"/>
    <m/>
    <n v="266381000"/>
    <n v="0"/>
    <n v="266381000"/>
    <n v="0"/>
    <s v="SOLICITUD"/>
    <s v="RS*"/>
  </r>
  <r>
    <n v="31"/>
    <s v="N"/>
    <x v="5"/>
    <x v="3"/>
    <s v="DALCAHUE"/>
    <x v="3"/>
    <s v="EJECUCION"/>
    <n v="30134013"/>
    <s v="REPOSICION ESCUELA TEHUACO-QUETALCO COOMUNA DALCAHUE"/>
    <n v="695821000"/>
    <m/>
    <m/>
    <n v="0"/>
    <m/>
    <n v="0"/>
    <n v="0"/>
    <n v="0"/>
    <n v="695821000"/>
    <s v="ARI"/>
    <s v="SR"/>
  </r>
  <r>
    <n v="31"/>
    <s v="N"/>
    <x v="9"/>
    <x v="3"/>
    <s v="DALCAHUE"/>
    <x v="2"/>
    <s v="DISEÑO"/>
    <n v="40001662"/>
    <s v="CONSTRUCCION CANCHA SINTETICA DE FUTBOL SECTOR MOCOPULLI"/>
    <n v="30000000"/>
    <m/>
    <m/>
    <n v="0"/>
    <m/>
    <n v="3000000"/>
    <n v="0"/>
    <n v="3000000"/>
    <n v="27000000"/>
    <s v="SOLICITUD"/>
    <s v="SR"/>
  </r>
  <r>
    <n v="31"/>
    <s v="N"/>
    <x v="8"/>
    <x v="3"/>
    <s v="DALCAHUE"/>
    <x v="4"/>
    <s v="EJECUCION"/>
    <n v="30485152"/>
    <s v="CONSTRUCCION REDES DE AP Y ALCANT. DIVERSOS SECTORES CIUDAD DALCAHUE"/>
    <n v="279810000"/>
    <m/>
    <m/>
    <n v="0"/>
    <m/>
    <n v="13990500"/>
    <n v="0"/>
    <n v="13990500"/>
    <n v="265819500"/>
    <s v="ARI"/>
    <s v="SR"/>
  </r>
  <r>
    <m/>
    <m/>
    <x v="0"/>
    <x v="0"/>
    <m/>
    <x v="0"/>
    <m/>
    <m/>
    <s v="TOTAL DE INICIATIVAS NUEVAS"/>
    <n v="1620675000"/>
    <n v="0"/>
    <n v="0"/>
    <n v="0"/>
    <n v="0"/>
    <n v="313371500"/>
    <n v="0"/>
    <n v="313371500"/>
    <n v="13073035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TOTAL COMUNA DE  DALCAHUE"/>
    <n v="3396887000"/>
    <n v="0"/>
    <n v="0"/>
    <n v="713753493"/>
    <n v="0"/>
    <n v="613907337"/>
    <n v="0"/>
    <n v="613907337"/>
    <n v="206922617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COMUNA DE PUQUELDON"/>
    <m/>
    <m/>
    <m/>
    <m/>
    <m/>
    <m/>
    <m/>
    <m/>
    <m/>
    <m/>
    <m/>
  </r>
  <r>
    <m/>
    <m/>
    <x v="0"/>
    <x v="0"/>
    <m/>
    <x v="0"/>
    <m/>
    <m/>
    <s v="INICIATIVAS DE ARRASTRE"/>
    <m/>
    <m/>
    <m/>
    <m/>
    <m/>
    <m/>
    <m/>
    <m/>
    <m/>
    <m/>
    <m/>
  </r>
  <r>
    <n v="31"/>
    <s v="A"/>
    <x v="1"/>
    <x v="3"/>
    <s v="PUQUELDON"/>
    <x v="1"/>
    <s v="EJECUCION"/>
    <n v="30042613"/>
    <s v="NORMALIZACION CONSULTORIO RURAL PUQUELDON"/>
    <n v="3472101337"/>
    <n v="0"/>
    <n v="2050496267"/>
    <n v="1786871036"/>
    <n v="2825441337"/>
    <n v="1650000000"/>
    <n v="176294160"/>
    <n v="1473705840"/>
    <n v="35230301"/>
    <s v="EN EJECUCION"/>
    <s v="RS"/>
  </r>
  <r>
    <n v="31"/>
    <s v="A"/>
    <x v="3"/>
    <x v="3"/>
    <s v="PUQUELDON"/>
    <x v="11"/>
    <s v="EJECUCION"/>
    <n v="30365273"/>
    <s v="CONSERVACION DIVERSOS CAMINOS  RURALES COMUNA DE PUQUELDON (C33)"/>
    <n v="268593000"/>
    <n v="0"/>
    <n v="196400000"/>
    <n v="144981756"/>
    <n v="268593000"/>
    <n v="72193000"/>
    <n v="0"/>
    <n v="72193000"/>
    <n v="51418244"/>
    <s v="EN EJECUCION"/>
    <s v="RS*"/>
  </r>
  <r>
    <m/>
    <m/>
    <x v="0"/>
    <x v="0"/>
    <m/>
    <x v="0"/>
    <m/>
    <m/>
    <s v="TOTAL DE INICIATIVAS DE ARRASTRE"/>
    <n v="3740694337"/>
    <n v="0"/>
    <n v="2246896267"/>
    <n v="1931852792"/>
    <n v="3094034337"/>
    <n v="1722193000"/>
    <n v="176294160"/>
    <n v="1545898840"/>
    <n v="86648545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NUEVAS"/>
    <m/>
    <m/>
    <m/>
    <m/>
    <m/>
    <m/>
    <m/>
    <m/>
    <m/>
    <m/>
    <m/>
  </r>
  <r>
    <n v="29"/>
    <s v="N"/>
    <x v="3"/>
    <x v="3"/>
    <s v="PUQUELDON"/>
    <x v="1"/>
    <s v="EJECUCION"/>
    <n v="30466153"/>
    <s v="ADQUISICION CAMION MULIPROPOSITO MUNICIPALIDAD DE PUQUELDON(C33)"/>
    <n v="131605000"/>
    <m/>
    <m/>
    <n v="0"/>
    <m/>
    <n v="40000000"/>
    <n v="0"/>
    <n v="40000000"/>
    <n v="91605000"/>
    <s v="ARI"/>
    <s v="SR*"/>
  </r>
  <r>
    <n v="31"/>
    <s v="N"/>
    <x v="6"/>
    <x v="3"/>
    <s v="PUQUELDON"/>
    <x v="2"/>
    <s v="DISEÑO"/>
    <n v="30395772"/>
    <s v="CONSTRUCCION CENTRO COMUNITARIO DEL ADULTO MAYOR - COMUNA PUQUELDON"/>
    <n v="78786000"/>
    <m/>
    <m/>
    <n v="0"/>
    <m/>
    <n v="40000000"/>
    <n v="0"/>
    <n v="40000000"/>
    <n v="38786000"/>
    <s v="ARI"/>
    <s v="SR"/>
  </r>
  <r>
    <n v="31"/>
    <s v="N"/>
    <x v="9"/>
    <x v="3"/>
    <s v="PUQUELDON"/>
    <x v="2"/>
    <s v="EJECUCION"/>
    <n v="30485160"/>
    <s v="CONSERVACION ESTADIO MUNICIPAL DE PUQUELDON(C33)"/>
    <n v="199700000"/>
    <m/>
    <m/>
    <n v="0"/>
    <m/>
    <n v="30000000"/>
    <n v="0"/>
    <n v="30000000"/>
    <n v="169700000"/>
    <s v="ARI"/>
    <s v="SR*"/>
  </r>
  <r>
    <m/>
    <m/>
    <x v="0"/>
    <x v="0"/>
    <m/>
    <x v="0"/>
    <m/>
    <m/>
    <s v="TOTAL DE INICIATIVAS NUEVAS"/>
    <n v="410091000"/>
    <n v="0"/>
    <n v="0"/>
    <n v="0"/>
    <n v="0"/>
    <n v="110000000"/>
    <n v="0"/>
    <n v="110000000"/>
    <n v="300091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TOTAL COMUNA DE  PUQUELDON"/>
    <n v="4150785337"/>
    <n v="0"/>
    <n v="2246896267"/>
    <n v="1931852792"/>
    <n v="3094034337"/>
    <n v="1832193000"/>
    <n v="176294160"/>
    <n v="1655898840"/>
    <n v="386739545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COMUNA DE QUELLON"/>
    <m/>
    <m/>
    <m/>
    <m/>
    <m/>
    <m/>
    <m/>
    <m/>
    <m/>
    <m/>
    <m/>
  </r>
  <r>
    <m/>
    <m/>
    <x v="0"/>
    <x v="0"/>
    <m/>
    <x v="0"/>
    <m/>
    <m/>
    <s v="INICIATIVAS DE ARRASTRE"/>
    <m/>
    <m/>
    <m/>
    <m/>
    <m/>
    <m/>
    <m/>
    <m/>
    <m/>
    <m/>
    <m/>
  </r>
  <r>
    <n v="31"/>
    <s v="A"/>
    <x v="4"/>
    <x v="3"/>
    <s v="QUELLON"/>
    <x v="2"/>
    <s v="EJECUCION"/>
    <n v="30090907"/>
    <s v="ACTUAIZACION Y DIAGNOSTICO PLAN REGULADOR COMUNA QUELLON"/>
    <n v="57000000"/>
    <n v="48350000"/>
    <n v="0"/>
    <n v="57000000"/>
    <n v="8650000"/>
    <n v="0"/>
    <n v="0"/>
    <n v="0"/>
    <n v="0"/>
    <s v="TERMINADO"/>
    <s v="RS"/>
  </r>
  <r>
    <m/>
    <m/>
    <x v="0"/>
    <x v="0"/>
    <m/>
    <x v="0"/>
    <m/>
    <m/>
    <s v="TOTAL DE INICIATIVAS DE ARRASTRE"/>
    <n v="57000000"/>
    <n v="48350000"/>
    <n v="0"/>
    <n v="57000000"/>
    <n v="8650000"/>
    <n v="0"/>
    <n v="0"/>
    <n v="0"/>
    <n v="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PUESTAS EN MARCHA"/>
    <m/>
    <m/>
    <m/>
    <m/>
    <m/>
    <m/>
    <m/>
    <m/>
    <m/>
    <m/>
    <m/>
  </r>
  <r>
    <n v="31"/>
    <s v="P"/>
    <x v="5"/>
    <x v="3"/>
    <s v="QUELLON"/>
    <x v="1"/>
    <s v="EJECUCION"/>
    <n v="30472589"/>
    <s v="REPOSICION ESCUELA RURAL DE COINCO"/>
    <n v="2492785000"/>
    <n v="0"/>
    <n v="0"/>
    <n v="25770000"/>
    <n v="1214302000"/>
    <n v="100000000"/>
    <n v="0"/>
    <n v="100000000"/>
    <n v="2367015000"/>
    <s v="CON CONVENIO"/>
    <s v="RS"/>
  </r>
  <r>
    <n v="31"/>
    <s v="P"/>
    <x v="10"/>
    <x v="3"/>
    <s v="QUELLON"/>
    <x v="6"/>
    <s v="EJECUCION"/>
    <n v="30118591"/>
    <s v="HABILITACION SUMINISTRO E. ELECTRICA SECTOR CURANUE SUR, QUELLON"/>
    <n v="237928000"/>
    <m/>
    <m/>
    <n v="0"/>
    <m/>
    <n v="237928000"/>
    <n v="0"/>
    <n v="237928000"/>
    <n v="0"/>
    <s v="TRAMITE CONVENIO"/>
    <s v="RS"/>
  </r>
  <r>
    <n v="31"/>
    <s v="P"/>
    <x v="3"/>
    <x v="3"/>
    <s v="QUELLON"/>
    <x v="11"/>
    <s v="EJECUCION"/>
    <n v="30428525"/>
    <s v="CONSERVACION CAMINOS NO ENROLADOS QUELLON CONTINENTAL (C33)"/>
    <n v="460050000"/>
    <m/>
    <m/>
    <n v="0"/>
    <m/>
    <n v="460050000"/>
    <n v="0"/>
    <n v="460050000"/>
    <n v="0"/>
    <s v="EN ADJUDICACION"/>
    <s v="RS*"/>
  </r>
  <r>
    <m/>
    <m/>
    <x v="0"/>
    <x v="0"/>
    <m/>
    <x v="0"/>
    <m/>
    <m/>
    <s v="TOTAL INICIATIVAS PUESTA EN MARCHA"/>
    <n v="3190763000"/>
    <n v="0"/>
    <n v="0"/>
    <n v="25770000"/>
    <n v="1214302000"/>
    <n v="797978000"/>
    <n v="0"/>
    <n v="797978000"/>
    <n v="2367015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NUEVAS"/>
    <m/>
    <m/>
    <m/>
    <m/>
    <m/>
    <m/>
    <m/>
    <m/>
    <m/>
    <m/>
    <m/>
  </r>
  <r>
    <n v="31"/>
    <s v="N"/>
    <x v="5"/>
    <x v="3"/>
    <s v="QUELLON"/>
    <x v="3"/>
    <s v="EJECUCION"/>
    <n v="30069919"/>
    <s v="CONSTRUCCIÓN GIMNASIO ESCUELA ORIENTE"/>
    <n v="1080359000"/>
    <m/>
    <m/>
    <n v="0"/>
    <m/>
    <n v="0"/>
    <n v="0"/>
    <n v="0"/>
    <n v="1080359000"/>
    <s v="ARI"/>
    <s v="FI"/>
  </r>
  <r>
    <n v="31"/>
    <s v="N"/>
    <x v="5"/>
    <x v="3"/>
    <s v="QUELLON"/>
    <x v="3"/>
    <s v="EJECUCION"/>
    <n v="30135630"/>
    <s v="REPOSICION ESCUELA RURAL DE COMPU, COMUNA DE QUELLON"/>
    <n v="1143510000"/>
    <m/>
    <m/>
    <n v="0"/>
    <m/>
    <n v="10000000"/>
    <n v="0"/>
    <n v="10000000"/>
    <n v="1133510000"/>
    <s v="ARI"/>
    <s v="FI"/>
  </r>
  <r>
    <n v="29"/>
    <s v="N"/>
    <x v="6"/>
    <x v="3"/>
    <s v="QUELLON"/>
    <x v="2"/>
    <s v="EJECUCION"/>
    <n v="30375772"/>
    <s v="ADQUISICION MAQUINARIA CAMIÓN MULTIPROPOSITO DE EMERGENCIA MUNICIPAL(C33)"/>
    <n v="359065000"/>
    <m/>
    <m/>
    <n v="0"/>
    <m/>
    <n v="359065000"/>
    <n v="0"/>
    <n v="359065000"/>
    <n v="0"/>
    <s v="APROBADO CORE"/>
    <s v="RS*"/>
  </r>
  <r>
    <n v="31"/>
    <s v="N"/>
    <x v="9"/>
    <x v="3"/>
    <s v="QUELLON"/>
    <x v="2"/>
    <s v="EJECUCION"/>
    <n v="30125850"/>
    <s v="CONSTRUCCION MULTICANCHA CERRADA FRANCISCO COLOANE COMUNA DE QUELLÓN"/>
    <n v="295030000"/>
    <m/>
    <m/>
    <n v="0"/>
    <m/>
    <n v="40000000"/>
    <n v="0"/>
    <n v="40000000"/>
    <n v="255030000"/>
    <s v="ARI"/>
    <s v="FI"/>
  </r>
  <r>
    <m/>
    <m/>
    <x v="0"/>
    <x v="0"/>
    <m/>
    <x v="0"/>
    <m/>
    <m/>
    <s v="TOTAL DE INICIATIVAS NUEVAS"/>
    <n v="2877964000"/>
    <n v="0"/>
    <n v="0"/>
    <n v="0"/>
    <n v="0"/>
    <n v="409065000"/>
    <n v="0"/>
    <n v="409065000"/>
    <n v="2468899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TOTAL COMUNA DE  QUELLON"/>
    <n v="6125727000"/>
    <n v="48350000"/>
    <n v="0"/>
    <n v="82770000"/>
    <n v="1222952000"/>
    <n v="1207043000"/>
    <n v="0"/>
    <n v="1207043000"/>
    <n v="4835914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COMUNA DE QUEILEN"/>
    <m/>
    <m/>
    <m/>
    <m/>
    <m/>
    <m/>
    <m/>
    <m/>
    <m/>
    <m/>
    <m/>
  </r>
  <r>
    <m/>
    <m/>
    <x v="0"/>
    <x v="0"/>
    <m/>
    <x v="0"/>
    <m/>
    <m/>
    <s v="INICIATIVAS DE ARRASTRE"/>
    <m/>
    <m/>
    <m/>
    <m/>
    <m/>
    <m/>
    <m/>
    <m/>
    <m/>
    <m/>
    <m/>
  </r>
  <r>
    <n v="31"/>
    <s v="A"/>
    <x v="5"/>
    <x v="3"/>
    <s v="QUEILEN"/>
    <x v="3"/>
    <s v="EJECUCION"/>
    <n v="30343540"/>
    <s v="REPOSICION INTERNADO MIXTO LICEO POLIVALENTE DE QUEILEN"/>
    <n v="1125337000"/>
    <n v="0"/>
    <n v="406000000"/>
    <n v="196238450"/>
    <n v="992056000"/>
    <n v="900337000"/>
    <n v="52183058"/>
    <n v="848153942"/>
    <n v="28761550"/>
    <s v="EN EJECUCION"/>
    <s v="RS"/>
  </r>
  <r>
    <m/>
    <m/>
    <x v="0"/>
    <x v="0"/>
    <m/>
    <x v="0"/>
    <m/>
    <m/>
    <s v="TOTAL DE INICIATIVAS DE ARRASTRE"/>
    <n v="1125337000"/>
    <n v="0"/>
    <n v="406000000"/>
    <n v="196238450"/>
    <n v="992056000"/>
    <n v="900337000"/>
    <n v="52183058"/>
    <n v="848153942"/>
    <n v="2876155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NUEVAS"/>
    <m/>
    <m/>
    <m/>
    <m/>
    <m/>
    <m/>
    <m/>
    <m/>
    <m/>
    <m/>
    <m/>
  </r>
  <r>
    <n v="31"/>
    <s v="N"/>
    <x v="9"/>
    <x v="3"/>
    <s v="QUEILEN"/>
    <x v="2"/>
    <s v="DISEÑO"/>
    <n v="30135053"/>
    <s v="CONSTRUCCION ESTADIO MUNICIPAL DE QUEILEN, COMUNA DE QUEILEN"/>
    <n v="74568000"/>
    <m/>
    <m/>
    <n v="0"/>
    <m/>
    <n v="10000000"/>
    <n v="0"/>
    <n v="10000000"/>
    <n v="64568000"/>
    <s v="ARI"/>
    <s v="FI"/>
  </r>
  <r>
    <n v="31"/>
    <s v="N"/>
    <x v="10"/>
    <x v="3"/>
    <s v="QUEILEN"/>
    <x v="6"/>
    <s v="EJECUCION"/>
    <n v="30388222"/>
    <s v="HABILITACION SUMINISTRO ELECTRICO SECTOR COLO COLO"/>
    <n v="103744000"/>
    <m/>
    <m/>
    <n v="0"/>
    <m/>
    <n v="103744000"/>
    <n v="0"/>
    <n v="103744000"/>
    <n v="0"/>
    <s v="ARI"/>
    <s v="RS"/>
  </r>
  <r>
    <n v="31"/>
    <s v="N"/>
    <x v="1"/>
    <x v="3"/>
    <s v="QUEILEN"/>
    <x v="2"/>
    <s v="EJECUCION"/>
    <n v="30078798"/>
    <s v="REPOSICION POSTA DE SALUD RURAL DE PIO PIO, COMUNA DE QUEILEN"/>
    <n v="450505000"/>
    <m/>
    <m/>
    <n v="0"/>
    <m/>
    <n v="30000000"/>
    <n v="0"/>
    <n v="30000000"/>
    <n v="420505000"/>
    <s v="ARI"/>
    <s v="SR"/>
  </r>
  <r>
    <n v="31"/>
    <s v="N"/>
    <x v="9"/>
    <x v="3"/>
    <s v="QUEILEN"/>
    <x v="2"/>
    <s v="EJECUCION"/>
    <n v="30480757"/>
    <s v="CONSERVACION COMPLEJO DEPORTIVO COMUNA DE QUEILEN(C33)"/>
    <n v="314000000"/>
    <m/>
    <m/>
    <n v="0"/>
    <m/>
    <n v="30000000"/>
    <n v="0"/>
    <n v="30000000"/>
    <n v="284000000"/>
    <s v="ARI"/>
    <s v="SR*"/>
  </r>
  <r>
    <n v="31"/>
    <s v="N"/>
    <x v="1"/>
    <x v="3"/>
    <s v="QUEILEN"/>
    <x v="2"/>
    <s v="EJECUCION"/>
    <n v="30480722"/>
    <s v="REPOSICION POSTA DE SALUD RURAL DE NEPUE, COMUNA DE QUEILEN"/>
    <n v="500000000"/>
    <m/>
    <m/>
    <n v="0"/>
    <m/>
    <n v="30000000"/>
    <n v="0"/>
    <n v="30000000"/>
    <n v="470000000"/>
    <s v="ARI"/>
    <s v="SR"/>
  </r>
  <r>
    <n v="31"/>
    <s v="N"/>
    <x v="6"/>
    <x v="3"/>
    <s v="QUEILEN"/>
    <x v="2"/>
    <s v="DISEÑO"/>
    <n v="30480716"/>
    <s v="CONSERVACION EDIFICIO CONSISTORIAL COMUNA DE QUEILEN(C33)"/>
    <n v="350000000"/>
    <m/>
    <m/>
    <n v="0"/>
    <m/>
    <n v="30000000"/>
    <n v="0"/>
    <n v="30000000"/>
    <n v="320000000"/>
    <s v="ARI"/>
    <s v="SR*"/>
  </r>
  <r>
    <m/>
    <m/>
    <x v="0"/>
    <x v="0"/>
    <m/>
    <x v="0"/>
    <m/>
    <m/>
    <s v="TOTAL DE INICIATIVAS NUEVAS"/>
    <n v="1792817000"/>
    <n v="0"/>
    <n v="0"/>
    <n v="0"/>
    <n v="0"/>
    <n v="233744000"/>
    <n v="0"/>
    <n v="233744000"/>
    <n v="1559073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TOTAL COMUNA DE  QUEILEN"/>
    <n v="2918154000"/>
    <n v="0"/>
    <n v="406000000"/>
    <n v="196238450"/>
    <n v="992056000"/>
    <n v="1134081000"/>
    <n v="52183058"/>
    <n v="1081897942"/>
    <n v="158783455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COMUNA DE QUEMCHI"/>
    <m/>
    <m/>
    <m/>
    <m/>
    <m/>
    <m/>
    <m/>
    <m/>
    <m/>
    <m/>
    <m/>
  </r>
  <r>
    <m/>
    <m/>
    <x v="0"/>
    <x v="0"/>
    <m/>
    <x v="0"/>
    <m/>
    <m/>
    <s v="INICIATIVAS DE ARRASTRE"/>
    <m/>
    <m/>
    <m/>
    <m/>
    <m/>
    <m/>
    <m/>
    <m/>
    <m/>
    <m/>
    <m/>
  </r>
  <r>
    <n v="31"/>
    <s v="A"/>
    <x v="9"/>
    <x v="3"/>
    <s v="QUEMCHI"/>
    <x v="1"/>
    <s v="EJECUCION"/>
    <n v="30133125"/>
    <s v="CONSTRUCCION ESTADIO MUNICIPAL DE QUEMCHI"/>
    <n v="1500000000"/>
    <m/>
    <m/>
    <n v="1224005772"/>
    <m/>
    <n v="250000000"/>
    <n v="0"/>
    <n v="250000000"/>
    <n v="25994228"/>
    <s v="EN EJECUCION"/>
    <s v="RS"/>
  </r>
  <r>
    <n v="31"/>
    <s v="A"/>
    <x v="1"/>
    <x v="3"/>
    <s v="QUEMCHI"/>
    <x v="2"/>
    <s v="EJECUCION"/>
    <n v="30083106"/>
    <s v="RESPOSICION CENTRO DE SALUD DE QUEMCHI"/>
    <n v="2556534248"/>
    <m/>
    <m/>
    <n v="2551974126"/>
    <m/>
    <n v="0"/>
    <n v="0"/>
    <n v="0"/>
    <n v="4560122"/>
    <s v="EN EJECUCION"/>
    <s v="RS"/>
  </r>
  <r>
    <n v="24"/>
    <s v="A"/>
    <x v="10"/>
    <x v="3"/>
    <s v="QUEMCHI"/>
    <x v="6"/>
    <s v="EJECUCION"/>
    <n v="30137258"/>
    <s v="SUBSIDIO OPERACIÓN SIST. AUTOGENERACION ISLA DE QUEMCHI"/>
    <n v="515000000"/>
    <n v="0"/>
    <n v="406482962"/>
    <n v="288493398"/>
    <n v="515000000"/>
    <n v="108517038"/>
    <n v="0"/>
    <n v="108517038"/>
    <n v="117989564"/>
    <s v="EN EJECUCION"/>
    <s v="RS***"/>
  </r>
  <r>
    <m/>
    <m/>
    <x v="0"/>
    <x v="0"/>
    <m/>
    <x v="0"/>
    <m/>
    <m/>
    <s v="TOTAL DE INICIATIVAS DE ARRASTRE"/>
    <n v="4571534248"/>
    <n v="0"/>
    <n v="406482962"/>
    <n v="4064473296"/>
    <n v="515000000"/>
    <n v="358517038"/>
    <n v="0"/>
    <n v="358517038"/>
    <n v="148543914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PUESTAS EN MARCHA"/>
    <m/>
    <m/>
    <m/>
    <m/>
    <m/>
    <m/>
    <m/>
    <m/>
    <m/>
    <m/>
    <m/>
  </r>
  <r>
    <n v="31"/>
    <s v="P"/>
    <x v="3"/>
    <x v="3"/>
    <s v="QUEMCHI"/>
    <x v="1"/>
    <s v="EJECUCION"/>
    <n v="30396026"/>
    <s v="CONSERVACION CAMINOS RURALES SECTOR SUR (C33)"/>
    <n v="400000000"/>
    <m/>
    <m/>
    <n v="0"/>
    <m/>
    <n v="40000000"/>
    <n v="0"/>
    <n v="40000000"/>
    <n v="360000000"/>
    <s v="TRAMITE CONVENIO"/>
    <s v="RS*"/>
  </r>
  <r>
    <n v="31"/>
    <s v="P"/>
    <x v="3"/>
    <x v="3"/>
    <s v="QUEMCHI"/>
    <x v="1"/>
    <s v="EJECUCION"/>
    <n v="30430173"/>
    <s v="CONSERVACION CAMINOS ISLA BUTACHAUQUES (C33)"/>
    <n v="547411000"/>
    <m/>
    <m/>
    <n v="0"/>
    <m/>
    <n v="54741100"/>
    <n v="0"/>
    <n v="54741100"/>
    <n v="492669900"/>
    <s v="TRAMITE CONVENIO"/>
    <s v="RS*"/>
  </r>
  <r>
    <n v="33"/>
    <s v="P"/>
    <x v="8"/>
    <x v="3"/>
    <s v="QUEMCHI"/>
    <x v="4"/>
    <s v="EJECUCION"/>
    <n v="30101055"/>
    <s v="CONSTRUCCION INFRAESTRUCTURA  AGUA POTABLE Y ALCANTARILLADO"/>
    <n v="5352777000"/>
    <n v="0"/>
    <n v="0"/>
    <n v="0"/>
    <n v="4666121000"/>
    <n v="1200000000"/>
    <n v="0"/>
    <n v="1200000000"/>
    <n v="4152777000"/>
    <s v="CON CONVENIO"/>
    <s v="RS"/>
  </r>
  <r>
    <n v="31"/>
    <s v="P"/>
    <x v="10"/>
    <x v="3"/>
    <s v="QUEMCHI"/>
    <x v="6"/>
    <s v="EJECUCION"/>
    <n v="30288528"/>
    <s v="HABILITACION Y MEJORAMIENTO SUM. ELECTRICO TUBILDAD MONTAÑA"/>
    <n v="104688000"/>
    <m/>
    <m/>
    <n v="104688000"/>
    <m/>
    <n v="0"/>
    <n v="0"/>
    <n v="0"/>
    <n v="0"/>
    <s v="TERMINADO"/>
    <s v="RS"/>
  </r>
  <r>
    <n v="31"/>
    <s v="P"/>
    <x v="5"/>
    <x v="3"/>
    <s v="QUEMCHI"/>
    <x v="3"/>
    <s v="EJECUCION"/>
    <n v="30185572"/>
    <s v="REPOSICION ESCUELA BASICA LLIUCO "/>
    <n v="2375649000"/>
    <m/>
    <m/>
    <n v="0"/>
    <m/>
    <n v="356000000"/>
    <n v="0"/>
    <n v="356000000"/>
    <n v="2019649000"/>
    <s v="ADJUDICADO"/>
    <s v="RS"/>
  </r>
  <r>
    <m/>
    <m/>
    <x v="0"/>
    <x v="0"/>
    <m/>
    <x v="0"/>
    <m/>
    <m/>
    <s v="TOTAL INICIATIVAS PUESTA EN MARCHA"/>
    <n v="8780525000"/>
    <n v="0"/>
    <n v="0"/>
    <n v="104688000"/>
    <n v="4666121000"/>
    <n v="1650741100"/>
    <n v="0"/>
    <n v="1650741100"/>
    <n v="70250959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NUEVAS"/>
    <m/>
    <m/>
    <m/>
    <m/>
    <m/>
    <m/>
    <m/>
    <m/>
    <m/>
    <m/>
    <m/>
  </r>
  <r>
    <n v="29"/>
    <s v="N"/>
    <x v="3"/>
    <x v="3"/>
    <s v="QUEMCHI"/>
    <x v="1"/>
    <s v="EJECUCION"/>
    <n v="30486106"/>
    <s v="ADQUISICION MAQUINARIA VIAL COMUNA DE QUEMCHI(C33)"/>
    <n v="250000000"/>
    <m/>
    <m/>
    <n v="0"/>
    <m/>
    <n v="30000000"/>
    <n v="0"/>
    <n v="30000000"/>
    <n v="220000000"/>
    <s v="ARI"/>
    <s v="SR*"/>
  </r>
  <r>
    <n v="31"/>
    <s v="N"/>
    <x v="10"/>
    <x v="3"/>
    <s v="QUEMCHI"/>
    <x v="2"/>
    <s v="EJECUCION"/>
    <n v="30486079"/>
    <s v="NORMALIZACION SUMINISTRO E.E SECTOR AUCHO ALTO TUBILDAD."/>
    <n v="169341000"/>
    <m/>
    <m/>
    <n v="0"/>
    <m/>
    <n v="30000000"/>
    <n v="0"/>
    <n v="30000000"/>
    <n v="139341000"/>
    <s v="ARI"/>
    <s v="SR"/>
  </r>
  <r>
    <n v="31"/>
    <s v="N"/>
    <x v="1"/>
    <x v="3"/>
    <s v="QUEMCHI"/>
    <x v="2"/>
    <s v="EJECUCION"/>
    <n v="30071585"/>
    <s v="REPOSICION POSTA DE SALUD ISLA TAC"/>
    <n v="470000000"/>
    <m/>
    <m/>
    <n v="0"/>
    <m/>
    <n v="40000000"/>
    <n v="0"/>
    <n v="40000000"/>
    <n v="430000000"/>
    <s v="ARI"/>
    <s v="SR"/>
  </r>
  <r>
    <m/>
    <m/>
    <x v="0"/>
    <x v="0"/>
    <m/>
    <x v="0"/>
    <m/>
    <m/>
    <s v="TOTAL DE INICIATIVAS NUEVAS"/>
    <n v="889341000"/>
    <n v="0"/>
    <n v="0"/>
    <n v="0"/>
    <n v="0"/>
    <n v="100000000"/>
    <n v="0"/>
    <n v="100000000"/>
    <n v="789341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TOTAL COMUNA DE  QUEMCHI"/>
    <n v="14241400248"/>
    <n v="0"/>
    <n v="406482962"/>
    <n v="4169161296"/>
    <n v="5181121000"/>
    <n v="2109258138"/>
    <n v="0"/>
    <n v="2109258138"/>
    <n v="7962980814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COMUNA DE QUINCHAO"/>
    <m/>
    <m/>
    <m/>
    <m/>
    <m/>
    <m/>
    <m/>
    <m/>
    <m/>
    <m/>
    <m/>
  </r>
  <r>
    <m/>
    <m/>
    <x v="0"/>
    <x v="0"/>
    <m/>
    <x v="0"/>
    <m/>
    <m/>
    <s v="INICIATIVAS DE ARRASTRE"/>
    <m/>
    <m/>
    <m/>
    <m/>
    <m/>
    <m/>
    <m/>
    <m/>
    <m/>
    <m/>
    <m/>
  </r>
  <r>
    <n v="31"/>
    <s v="A"/>
    <x v="5"/>
    <x v="3"/>
    <s v="QUINCHAO"/>
    <x v="3"/>
    <s v="EJECUCION"/>
    <n v="30086022"/>
    <s v="REPÓSICION ESCUELA RURAL ISLA LLINGUA"/>
    <n v="970937668"/>
    <n v="1000000"/>
    <n v="880060938"/>
    <n v="705728275"/>
    <n v="883260938"/>
    <n v="150000000"/>
    <n v="0"/>
    <n v="150000000"/>
    <n v="115209393"/>
    <s v="EN EJECUCION"/>
    <s v="RE"/>
  </r>
  <r>
    <n v="31"/>
    <s v="A"/>
    <x v="5"/>
    <x v="3"/>
    <s v="QUINCHAO"/>
    <x v="1"/>
    <s v="DISEÑO"/>
    <n v="30115878"/>
    <s v="CONSTRUCCION CENTRO CULTURAL DE ACHAO"/>
    <n v="83217000"/>
    <m/>
    <m/>
    <n v="39584450"/>
    <m/>
    <n v="43632550"/>
    <n v="0"/>
    <n v="43632550"/>
    <n v="0"/>
    <s v="EN EJECUCION"/>
    <s v="RS"/>
  </r>
  <r>
    <n v="31"/>
    <s v="A"/>
    <x v="5"/>
    <x v="3"/>
    <s v="QUINCHAO"/>
    <x v="3"/>
    <s v="EJECUCION"/>
    <n v="30073551"/>
    <s v="REPOSICION INTERNADOS MASCULINO FEMENINO"/>
    <n v="3719850000"/>
    <m/>
    <m/>
    <n v="2944905601"/>
    <m/>
    <n v="774944399"/>
    <n v="0"/>
    <n v="774944399"/>
    <n v="0"/>
    <s v="EN EJECUCION"/>
    <s v="RS"/>
  </r>
  <r>
    <m/>
    <m/>
    <x v="0"/>
    <x v="0"/>
    <m/>
    <x v="0"/>
    <m/>
    <m/>
    <s v="TOTAL DE INICIATIVAS DE ARRASTRE"/>
    <n v="4774004668"/>
    <n v="1000000"/>
    <n v="880060938"/>
    <n v="3690218326"/>
    <n v="883260938"/>
    <n v="968576949"/>
    <n v="0"/>
    <n v="968576949"/>
    <n v="115209393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PUESTAS EN MARCHA"/>
    <m/>
    <m/>
    <m/>
    <m/>
    <m/>
    <m/>
    <m/>
    <m/>
    <m/>
    <m/>
    <m/>
  </r>
  <r>
    <n v="31"/>
    <s v="P"/>
    <x v="5"/>
    <x v="3"/>
    <s v="QUINCHAO"/>
    <x v="3"/>
    <s v="EJECUCION"/>
    <n v="30086050"/>
    <s v="REPOSICION ESCUELA  LA CAPILLA ISLA CAGUACH"/>
    <n v="1243704836"/>
    <n v="1000000"/>
    <n v="277078016"/>
    <n v="31767516"/>
    <n v="571900000"/>
    <n v="40000000"/>
    <n v="0"/>
    <n v="40000000"/>
    <n v="1171937320"/>
    <s v="CON CONVENIO"/>
    <s v="RE"/>
  </r>
  <r>
    <m/>
    <m/>
    <x v="0"/>
    <x v="0"/>
    <m/>
    <x v="0"/>
    <m/>
    <m/>
    <s v="TOTAL INICIATIVAS PUESTA EN MARCHA"/>
    <n v="1243704836"/>
    <n v="1000000"/>
    <n v="277078016"/>
    <n v="31767516"/>
    <n v="571900000"/>
    <n v="40000000"/>
    <n v="0"/>
    <n v="40000000"/>
    <n v="117193732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NUEVAS"/>
    <m/>
    <m/>
    <m/>
    <m/>
    <m/>
    <m/>
    <m/>
    <m/>
    <m/>
    <m/>
    <m/>
  </r>
  <r>
    <n v="31"/>
    <s v="N"/>
    <x v="1"/>
    <x v="3"/>
    <s v="QUINCHAO"/>
    <x v="2"/>
    <s v="DISEÑO"/>
    <n v="30103375"/>
    <s v="REPOSICION POSTA DE SALUD RURAL DE ISLA LLINGUA"/>
    <n v="30001000"/>
    <m/>
    <m/>
    <n v="0"/>
    <m/>
    <n v="5000000"/>
    <n v="0"/>
    <n v="5000000"/>
    <n v="25001000"/>
    <s v="ARI"/>
    <s v="SR"/>
  </r>
  <r>
    <n v="29"/>
    <s v="N"/>
    <x v="4"/>
    <x v="3"/>
    <s v="QUINCHAO"/>
    <x v="2"/>
    <s v="EJECUCION"/>
    <n v="30484729"/>
    <s v="REPOSICION MAQUINARIA PARA CONSERVACIÓN DE CAMINOS RURALES(C33)"/>
    <n v="135018000"/>
    <m/>
    <m/>
    <n v="0"/>
    <m/>
    <n v="30000000"/>
    <n v="0"/>
    <n v="30000000"/>
    <n v="105018000"/>
    <s v="OBSERVADO"/>
    <s v="SR*"/>
  </r>
  <r>
    <n v="29"/>
    <s v="N"/>
    <x v="8"/>
    <x v="3"/>
    <s v="QUINCHAO"/>
    <x v="2"/>
    <s v="EJECUCION"/>
    <n v="30485610"/>
    <s v="ADQUISICION CAMIÓN LIMPIA FOSAS PARA LA COMUNA DE QUINCHAO(C33)"/>
    <n v="106922000"/>
    <m/>
    <m/>
    <n v="0"/>
    <m/>
    <n v="30000000"/>
    <n v="0"/>
    <n v="30000000"/>
    <n v="76922000"/>
    <s v="OBSERVADO"/>
    <s v="SR*"/>
  </r>
  <r>
    <n v="31"/>
    <s v="N"/>
    <x v="9"/>
    <x v="3"/>
    <s v="QUINCHAO"/>
    <x v="2"/>
    <s v="DISEÑO"/>
    <n v="40001639"/>
    <s v="CONSTRUCCION CANCHA SINTETICA ACHAO, COMUNA DE QUINCHAO"/>
    <n v="80000000"/>
    <m/>
    <m/>
    <n v="0"/>
    <m/>
    <n v="8000000"/>
    <n v="0"/>
    <n v="8000000"/>
    <n v="72000000"/>
    <s v="SOLICITUD"/>
    <s v="SR"/>
  </r>
  <r>
    <n v="31"/>
    <s v="N"/>
    <x v="5"/>
    <x v="3"/>
    <s v="QUINCHAO"/>
    <x v="2"/>
    <s v="DISEÑO"/>
    <n v="30115881"/>
    <s v="REPOSICION ESCUELA RURAL DE ISLA ALAO"/>
    <n v="53858000"/>
    <m/>
    <m/>
    <n v="0"/>
    <m/>
    <n v="5000000"/>
    <n v="0"/>
    <n v="5000000"/>
    <n v="48858000"/>
    <s v="ARI"/>
    <s v="SR"/>
  </r>
  <r>
    <m/>
    <m/>
    <x v="0"/>
    <x v="0"/>
    <m/>
    <x v="0"/>
    <m/>
    <m/>
    <s v="TOTAL DE INICIATIVAS NUEVAS"/>
    <n v="405799000"/>
    <n v="0"/>
    <n v="0"/>
    <n v="0"/>
    <n v="0"/>
    <n v="78000000"/>
    <n v="0"/>
    <n v="78000000"/>
    <n v="327799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TOTAL COMUNA DE  QUINCHAO"/>
    <n v="6423508504"/>
    <n v="2000000"/>
    <n v="1157138954"/>
    <n v="3721985842"/>
    <n v="1455160938"/>
    <n v="1086576949"/>
    <n v="0"/>
    <n v="1086576949"/>
    <n v="1614945713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PROVINCIALES"/>
    <m/>
    <m/>
    <m/>
    <m/>
    <m/>
    <m/>
    <m/>
    <m/>
    <m/>
    <m/>
    <m/>
  </r>
  <r>
    <m/>
    <m/>
    <x v="0"/>
    <x v="0"/>
    <m/>
    <x v="0"/>
    <m/>
    <m/>
    <s v="INICIATIVAS DE ARRASTRE"/>
    <m/>
    <m/>
    <m/>
    <m/>
    <m/>
    <m/>
    <m/>
    <m/>
    <m/>
    <m/>
    <m/>
  </r>
  <r>
    <n v="31"/>
    <s v="A"/>
    <x v="10"/>
    <x v="3"/>
    <s v="PROV. CHILOE"/>
    <x v="6"/>
    <s v="EJECUCION"/>
    <n v="30310525"/>
    <s v="NORMALIZACION ELECTRICA 11 ISLAS DEL ARCHIPIELAGO DE CHILOE"/>
    <n v="9803852000"/>
    <n v="2000000000"/>
    <n v="3000000000"/>
    <n v="8000000000"/>
    <n v="7803852000"/>
    <n v="4803852000"/>
    <n v="0"/>
    <n v="4803852000"/>
    <n v="-3000000000"/>
    <s v="EN EJECUCION"/>
    <s v="RS"/>
  </r>
  <r>
    <n v="31"/>
    <s v="A"/>
    <x v="9"/>
    <x v="3"/>
    <s v="PROV. CHILOE"/>
    <x v="2"/>
    <s v="EJECUCION"/>
    <n v="30381175"/>
    <s v="CONSTRUCCION COMPLEJO DEPORTIVO CANCHA RAYADA"/>
    <n v="1528367000"/>
    <m/>
    <m/>
    <n v="14300000"/>
    <m/>
    <n v="1474067000"/>
    <n v="0"/>
    <n v="1474067000"/>
    <n v="40000000"/>
    <s v="EN EJECUCION"/>
    <s v="RS"/>
  </r>
  <r>
    <n v="31"/>
    <s v="A"/>
    <x v="1"/>
    <x v="3"/>
    <s v="PROV. CHILOE"/>
    <x v="2"/>
    <s v="PREFACTIBILIDAD"/>
    <n v="30098600"/>
    <s v="MEJORAMIENTO Y AMPLIACION HOSPITAL DE CASTRO (INFRA)"/>
    <n v="185787113"/>
    <m/>
    <m/>
    <n v="92264183"/>
    <m/>
    <n v="93522930"/>
    <n v="0"/>
    <n v="93522930"/>
    <n v="0"/>
    <s v="EN EJECUCION"/>
    <s v="RS"/>
  </r>
  <r>
    <n v="31"/>
    <s v="A"/>
    <x v="3"/>
    <x v="3"/>
    <s v="PROV. CHILOE"/>
    <x v="2"/>
    <s v="EJECUCION"/>
    <n v="30464752"/>
    <s v="NORMALIZACION TRES INTERSECCIONES CONFLICTIVAS RUTA 5 CASTRO"/>
    <n v="472546000"/>
    <n v="0"/>
    <n v="247200000"/>
    <n v="0"/>
    <n v="472546000"/>
    <n v="348946000"/>
    <n v="0"/>
    <n v="348946000"/>
    <n v="123600000"/>
    <s v="EN EJECUCION"/>
    <s v="RS"/>
  </r>
  <r>
    <m/>
    <m/>
    <x v="0"/>
    <x v="0"/>
    <m/>
    <x v="0"/>
    <m/>
    <m/>
    <s v="TOTAL DE INICIATIVAS DE ARRASTRE"/>
    <n v="11990552113"/>
    <n v="2000000000"/>
    <n v="3247200000"/>
    <n v="8106564183"/>
    <n v="8276398000"/>
    <n v="6720387930"/>
    <n v="0"/>
    <n v="6720387930"/>
    <n v="-2836400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PUESTAS EN MARCHA"/>
    <m/>
    <m/>
    <m/>
    <m/>
    <m/>
    <m/>
    <m/>
    <m/>
    <m/>
    <m/>
    <m/>
  </r>
  <r>
    <n v="24"/>
    <s v="P"/>
    <x v="10"/>
    <x v="3"/>
    <s v="PROV. CHILOE"/>
    <x v="6"/>
    <s v="EJECUCION"/>
    <n v="30483006"/>
    <s v="SUBSIDIO A LA OPERACION SISTEMA PRIVADO DE GENERACION ISLA TAC"/>
    <n v="111000000"/>
    <m/>
    <m/>
    <n v="0"/>
    <m/>
    <n v="111000000"/>
    <n v="0"/>
    <n v="111000000"/>
    <n v="0"/>
    <s v="REQUERIMIENTO"/>
    <s v="RS***"/>
  </r>
  <r>
    <n v="24"/>
    <s v="P"/>
    <x v="10"/>
    <x v="3"/>
    <s v="PROV. CHILOE"/>
    <x v="6"/>
    <s v="EJECUCION"/>
    <s v="S/C"/>
    <s v="SUBSIDIO A LA OPERACION SISTEMA ELECTRICO 11 ISLAS"/>
    <n v="2433000000"/>
    <m/>
    <m/>
    <n v="0"/>
    <m/>
    <n v="2433000000"/>
    <n v="0"/>
    <n v="2433000000"/>
    <n v="0"/>
    <s v="SUBSIDIO"/>
    <s v="RS***"/>
  </r>
  <r>
    <n v="31"/>
    <s v="P"/>
    <x v="3"/>
    <x v="3"/>
    <s v="PROV. CHILOE"/>
    <x v="1"/>
    <s v="EJECUCION"/>
    <n v="34538270"/>
    <s v="CONSERVACION CAMINOS VECINALES POR GLOSA , ETAPA I PROVINCIA DE CHILOE (C33)"/>
    <n v="1298249800"/>
    <m/>
    <m/>
    <n v="0"/>
    <m/>
    <n v="129824980"/>
    <n v="0"/>
    <n v="129824980"/>
    <n v="1168424820"/>
    <s v="APROBADO CORE"/>
    <s v="RS*"/>
  </r>
  <r>
    <n v="31"/>
    <s v="P"/>
    <x v="1"/>
    <x v="3"/>
    <s v="PROV. CHILOE"/>
    <x v="1"/>
    <s v="EJECUCION"/>
    <n v="30083300"/>
    <s v="NORMALIZACION HOSPITAL DE ANCUD"/>
    <n v="4454843000"/>
    <m/>
    <m/>
    <n v="0"/>
    <m/>
    <n v="540000000"/>
    <n v="0"/>
    <n v="540000000"/>
    <n v="3914843000"/>
    <s v="RECOMENDADO"/>
    <s v="RS"/>
  </r>
  <r>
    <n v="31"/>
    <s v="P"/>
    <x v="1"/>
    <x v="3"/>
    <s v="PROV. CHILOE"/>
    <x v="2"/>
    <s v="EJECUCION"/>
    <n v="30083335"/>
    <s v="NORMALIZACION HOSPITAL DE QUELLON, PROVINCIA DE CHILOE"/>
    <n v="2016128000"/>
    <m/>
    <m/>
    <n v="0"/>
    <m/>
    <n v="1664807268"/>
    <n v="0"/>
    <n v="1664807268"/>
    <n v="351320732"/>
    <s v="REQUERIMIENTO SSCH"/>
    <s v="RS"/>
  </r>
  <r>
    <n v="31"/>
    <s v="P"/>
    <x v="5"/>
    <x v="3"/>
    <s v="PROV. CHILOE"/>
    <x v="2"/>
    <s v="EJECUCION"/>
    <n v="30135959"/>
    <s v="CONSTRUCCION SEDE UNIVERSITARIA PARA LA PROVINCIA DE CHILOE"/>
    <n v="6962481000"/>
    <m/>
    <m/>
    <n v="0"/>
    <m/>
    <n v="200000000"/>
    <n v="0"/>
    <n v="200000000"/>
    <n v="6762481000"/>
    <s v="CON CONVENIO"/>
    <s v="RS"/>
  </r>
  <r>
    <n v="24"/>
    <s v="P"/>
    <x v="5"/>
    <x v="3"/>
    <s v="PROV. CHILOE"/>
    <x v="2"/>
    <s v="EJECUCION"/>
    <s v="SUBT 24"/>
    <s v="ACTIVIDADES CULTURALES"/>
    <n v="359099988.79963976"/>
    <m/>
    <m/>
    <n v="0"/>
    <m/>
    <n v="359099988.79963976"/>
    <n v="0"/>
    <n v="359099988.79963976"/>
    <n v="0"/>
    <s v="CONCURSO"/>
    <s v="RS***"/>
  </r>
  <r>
    <n v="24"/>
    <s v="P"/>
    <x v="9"/>
    <x v="3"/>
    <s v="PROV. CHILOE"/>
    <x v="2"/>
    <s v="EJECUCION"/>
    <s v="SUBT 24"/>
    <s v="ACTIVIDADES DEPORTIVAS"/>
    <n v="359099988.79963976"/>
    <m/>
    <m/>
    <n v="0"/>
    <m/>
    <n v="359099988.79963976"/>
    <n v="0"/>
    <n v="359099988.79963976"/>
    <n v="0"/>
    <s v="CONCURSO"/>
    <s v="RS***"/>
  </r>
  <r>
    <n v="24"/>
    <s v="P"/>
    <x v="2"/>
    <x v="3"/>
    <s v="PROV. CHILOE"/>
    <x v="2"/>
    <s v="EJECUCION"/>
    <s v="SUBT 24"/>
    <s v="ACTIVIDADES COMUNIDAD ACTIVA"/>
    <n v="359099988.79963976"/>
    <m/>
    <m/>
    <n v="0"/>
    <m/>
    <n v="359099988.79963976"/>
    <n v="0"/>
    <n v="359099988.79963976"/>
    <n v="0"/>
    <s v="CONCURSO"/>
    <s v="RS***"/>
  </r>
  <r>
    <n v="33"/>
    <s v="P"/>
    <x v="6"/>
    <x v="3"/>
    <s v="PROV. CHILOE"/>
    <x v="8"/>
    <s v="EJECUCION"/>
    <s v="S/C"/>
    <s v="FONDO  REGIONAL DE INICIATIVA LOCAL"/>
    <n v="1381816800"/>
    <m/>
    <m/>
    <n v="0"/>
    <m/>
    <n v="1381816800"/>
    <n v="0"/>
    <n v="1381816800"/>
    <n v="0"/>
    <s v="LEY"/>
    <s v="RS*"/>
  </r>
  <r>
    <m/>
    <m/>
    <x v="0"/>
    <x v="0"/>
    <m/>
    <x v="0"/>
    <m/>
    <m/>
    <s v="TOTAL INICIATIVAS PUESTA EN MARCHA"/>
    <n v="19734818566.398922"/>
    <n v="0"/>
    <n v="0"/>
    <n v="0"/>
    <n v="0"/>
    <n v="7537749014.3989191"/>
    <n v="0"/>
    <n v="7537749014.3989191"/>
    <n v="12197069552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TOTAL  PROVINCIALES"/>
    <n v="31725370679.398922"/>
    <n v="2000000000"/>
    <n v="3247200000"/>
    <n v="8106564183"/>
    <n v="8276398000"/>
    <n v="14258136944.398918"/>
    <n v="0"/>
    <n v="14258136944.398918"/>
    <n v="9360669552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TOTAL PROVINCIA DE CHILOE"/>
    <n v="100021856150.39893"/>
    <n v="2270242030"/>
    <n v="7748793183"/>
    <n v="31079750849"/>
    <n v="21978532909"/>
    <n v="25528581586.398918"/>
    <n v="301312990"/>
    <n v="25227268596.398918"/>
    <n v="43413523715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COMUNA DE CHAITEN"/>
    <m/>
    <m/>
    <m/>
    <m/>
    <m/>
    <m/>
    <m/>
    <m/>
    <m/>
    <m/>
    <m/>
  </r>
  <r>
    <m/>
    <m/>
    <x v="0"/>
    <x v="0"/>
    <m/>
    <x v="0"/>
    <m/>
    <m/>
    <s v="INICIATIVAS DE ARRASTRE"/>
    <m/>
    <m/>
    <m/>
    <m/>
    <m/>
    <m/>
    <m/>
    <m/>
    <m/>
    <m/>
    <m/>
  </r>
  <r>
    <n v="31"/>
    <s v="A"/>
    <x v="4"/>
    <x v="4"/>
    <s v="CHAITEN"/>
    <x v="10"/>
    <s v="EJECUCION"/>
    <n v="30082185"/>
    <s v="MEJORAMIENTO PLAZA VILLA SANTA LUCIA"/>
    <n v="581129687"/>
    <m/>
    <m/>
    <n v="519795995"/>
    <m/>
    <n v="0"/>
    <n v="0"/>
    <n v="0"/>
    <n v="61333692"/>
    <s v="EN EJECUCION"/>
    <s v="RS"/>
  </r>
  <r>
    <n v="31"/>
    <s v="A"/>
    <x v="3"/>
    <x v="4"/>
    <s v="CHAITEN"/>
    <x v="10"/>
    <s v="EJECUCION"/>
    <n v="30342727"/>
    <s v="CONSERVACION PERIODICA CAMINOS BASICOS SANTA BARBARA CHANA (C33)"/>
    <n v="1619261000"/>
    <m/>
    <m/>
    <n v="1371654075"/>
    <m/>
    <n v="200000000"/>
    <n v="70108794"/>
    <n v="129891206"/>
    <n v="47606925"/>
    <s v="EN EJECUCION"/>
    <s v="RS*"/>
  </r>
  <r>
    <n v="31"/>
    <s v="A"/>
    <x v="2"/>
    <x v="4"/>
    <s v="CHAITEN"/>
    <x v="10"/>
    <s v="EJECUCION"/>
    <n v="30136060"/>
    <s v="CONSTRUCCION DEFENSAS FLUVIALES RIO BLANCO CHAITEN SUR"/>
    <n v="2054292015"/>
    <m/>
    <m/>
    <n v="1971939680"/>
    <m/>
    <n v="0"/>
    <n v="0"/>
    <n v="0"/>
    <n v="82352335"/>
    <s v="EN EJECUCION"/>
    <s v="RS"/>
  </r>
  <r>
    <m/>
    <m/>
    <x v="0"/>
    <x v="0"/>
    <m/>
    <x v="0"/>
    <m/>
    <m/>
    <s v="TOTAL DE INICIATIVAS DE ARRASTRE"/>
    <n v="4254682702"/>
    <n v="0"/>
    <n v="0"/>
    <n v="3863389750"/>
    <n v="0"/>
    <n v="200000000"/>
    <n v="70108794"/>
    <n v="129891206"/>
    <n v="191292952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PUESTAS EN MARCHA"/>
    <m/>
    <m/>
    <m/>
    <m/>
    <m/>
    <m/>
    <m/>
    <m/>
    <m/>
    <m/>
    <m/>
  </r>
  <r>
    <n v="31"/>
    <s v="P"/>
    <x v="4"/>
    <x v="4"/>
    <s v="CHAITEN"/>
    <x v="10"/>
    <s v="EJECUCION"/>
    <n v="30135078"/>
    <s v="REPOSICION PLAZA DE ARMAS DE CHAITEN"/>
    <n v="421404000"/>
    <m/>
    <m/>
    <n v="0"/>
    <m/>
    <n v="126421200"/>
    <n v="0"/>
    <n v="126421200"/>
    <n v="294982800"/>
    <s v="APROBADO CORE"/>
    <s v="RS"/>
  </r>
  <r>
    <n v="31"/>
    <s v="P"/>
    <x v="4"/>
    <x v="4"/>
    <s v="CHAITEN"/>
    <x v="10"/>
    <s v="EJECUCION"/>
    <n v="30342276"/>
    <s v="CONSERVACION CALLES Y SITIOS FISCALES DE CHAITEN(C33)"/>
    <n v="551663000"/>
    <n v="0"/>
    <n v="200000000"/>
    <n v="0"/>
    <n v="529000000"/>
    <n v="329000000"/>
    <n v="0"/>
    <n v="329000000"/>
    <n v="222663000"/>
    <s v="CON CONVENIO"/>
    <s v="RS*"/>
  </r>
  <r>
    <n v="31"/>
    <s v="P"/>
    <x v="3"/>
    <x v="4"/>
    <s v="CHAITEN"/>
    <x v="10"/>
    <s v="EJECUCION"/>
    <n v="30342679"/>
    <s v="CONSERVACION PERIÓDICA, CAMINO BÁSICO ROL W-813 Y ROL W-815 (C33)"/>
    <n v="4554317000"/>
    <m/>
    <m/>
    <n v="0"/>
    <m/>
    <n v="443321000"/>
    <n v="0"/>
    <n v="443321000"/>
    <n v="4110996000"/>
    <s v="EVALUADO"/>
    <s v="RS*"/>
  </r>
  <r>
    <m/>
    <m/>
    <x v="0"/>
    <x v="0"/>
    <m/>
    <x v="0"/>
    <m/>
    <m/>
    <s v="TOTAL INICIATIVAS PUESTA EN MARCHA"/>
    <n v="5527384000"/>
    <n v="0"/>
    <n v="200000000"/>
    <n v="0"/>
    <n v="529000000"/>
    <n v="898742200"/>
    <n v="0"/>
    <n v="898742200"/>
    <n v="46286418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NUEVAS"/>
    <m/>
    <m/>
    <m/>
    <m/>
    <m/>
    <m/>
    <m/>
    <m/>
    <m/>
    <m/>
    <m/>
  </r>
  <r>
    <n v="31"/>
    <s v="N"/>
    <x v="3"/>
    <x v="4"/>
    <s v="CHAITEN"/>
    <x v="10"/>
    <s v="PREFACTIBILIDAD"/>
    <n v="30186523"/>
    <s v="CONSTRUCCION CONEXION VIAL ISLA TALCAN ARCH. DESERTORES,CHAITEN"/>
    <n v="465005000"/>
    <m/>
    <m/>
    <n v="0"/>
    <m/>
    <n v="150000000"/>
    <n v="0"/>
    <n v="150000000"/>
    <n v="315005000"/>
    <s v="ARI"/>
    <s v="RS"/>
  </r>
  <r>
    <n v="31"/>
    <s v="N"/>
    <x v="3"/>
    <x v="4"/>
    <s v="CHAITEN"/>
    <x v="1"/>
    <s v="EJECUCION"/>
    <n v="30458729"/>
    <s v="MEJORAMIENTO ÁREA DE MOVIMIENTO PEQUEÑO AERÓDROMO AYACARA"/>
    <n v="523000000"/>
    <m/>
    <m/>
    <n v="0"/>
    <m/>
    <n v="26150000"/>
    <n v="0"/>
    <n v="26150000"/>
    <n v="496850000"/>
    <s v="ARI"/>
    <s v="SR"/>
  </r>
  <r>
    <n v="31"/>
    <s v="N"/>
    <x v="3"/>
    <x v="4"/>
    <s v="CHAITEN"/>
    <x v="10"/>
    <s v="EJECUCION"/>
    <n v="30371674"/>
    <s v="REPOSICION TERMINAL PORTUARIO DE CHAITEN"/>
    <n v="2400000000"/>
    <m/>
    <m/>
    <n v="0"/>
    <m/>
    <n v="300000000"/>
    <n v="0"/>
    <n v="300000000"/>
    <n v="2100000000"/>
    <s v="SOLICITUD DOP"/>
    <s v="RS"/>
  </r>
  <r>
    <n v="31"/>
    <s v="N"/>
    <x v="6"/>
    <x v="4"/>
    <s v="CHAITEN"/>
    <x v="10"/>
    <s v="EJECUCION"/>
    <n v="30136461"/>
    <s v="REPOSICION EDIFICIO GOBERNACIÓN Y SERVICIOS PUBLICOS EN CHAITEN"/>
    <n v="168000000"/>
    <m/>
    <m/>
    <n v="0"/>
    <m/>
    <n v="20000000"/>
    <n v="0"/>
    <n v="20000000"/>
    <n v="148000000"/>
    <s v="ARI"/>
    <s v="SR"/>
  </r>
  <r>
    <n v="31"/>
    <s v="N"/>
    <x v="10"/>
    <x v="4"/>
    <s v="CHAITEN"/>
    <x v="6"/>
    <s v="EJECUCION"/>
    <n v="30096049"/>
    <s v="HABILITACION SUMINISTRO ENERGIA ELECTRICA CHAITEN VIEJO"/>
    <n v="459876000"/>
    <m/>
    <m/>
    <n v="0"/>
    <m/>
    <n v="22993800"/>
    <n v="0"/>
    <n v="22993800"/>
    <n v="436882200"/>
    <s v="ARI"/>
    <s v="SR"/>
  </r>
  <r>
    <n v="31"/>
    <s v="N"/>
    <x v="8"/>
    <x v="4"/>
    <s v="CHAITEN"/>
    <x v="4"/>
    <s v="EJECUCION"/>
    <n v="30102992"/>
    <s v="CONSTRUCCION RED DE ALCANTARILLADO Y PTAS VILLA SANTA LUCIA"/>
    <n v="792725000"/>
    <m/>
    <m/>
    <n v="0"/>
    <m/>
    <n v="39636250"/>
    <n v="0"/>
    <n v="39636250"/>
    <n v="753088750"/>
    <s v="ARI"/>
    <s v="SR"/>
  </r>
  <r>
    <m/>
    <m/>
    <x v="0"/>
    <x v="0"/>
    <m/>
    <x v="0"/>
    <m/>
    <m/>
    <s v="TOTAL DE INICIATIVAS NUEVAS"/>
    <n v="4808606000"/>
    <n v="0"/>
    <n v="0"/>
    <n v="0"/>
    <n v="0"/>
    <n v="558780050"/>
    <n v="0"/>
    <n v="558780050"/>
    <n v="424982595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TOTAL COMUNA DE  CHAITEN"/>
    <n v="14590672702"/>
    <n v="0"/>
    <n v="200000000"/>
    <n v="3863389750"/>
    <n v="529000000"/>
    <n v="1657522250"/>
    <n v="70108794"/>
    <n v="1587413456"/>
    <n v="9069760702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COMUNA DE FUTALEUFU"/>
    <m/>
    <m/>
    <m/>
    <m/>
    <m/>
    <m/>
    <m/>
    <m/>
    <m/>
    <m/>
    <m/>
  </r>
  <r>
    <m/>
    <m/>
    <x v="0"/>
    <x v="0"/>
    <m/>
    <x v="0"/>
    <m/>
    <m/>
    <s v="INICIATIVAS DE ARRASTRE"/>
    <m/>
    <m/>
    <m/>
    <m/>
    <m/>
    <m/>
    <m/>
    <m/>
    <m/>
    <m/>
    <m/>
  </r>
  <r>
    <n v="31"/>
    <s v="A"/>
    <x v="5"/>
    <x v="4"/>
    <s v="FUTALEUFU"/>
    <x v="10"/>
    <s v="EJECUCION"/>
    <n v="30072372"/>
    <s v="AMPLIACION ESCUELA BASICA  FUTALEUFU PARA EDUCACION MEDIA"/>
    <n v="4036745000"/>
    <n v="0"/>
    <n v="500000000"/>
    <n v="261225924"/>
    <n v="4036745000"/>
    <n v="1236745223"/>
    <n v="0"/>
    <n v="1236745223"/>
    <n v="2538773853"/>
    <s v="EN EJECUCION"/>
    <s v="RS"/>
  </r>
  <r>
    <n v="31"/>
    <s v="A"/>
    <x v="6"/>
    <x v="4"/>
    <s v="FUTALEUFU"/>
    <x v="10"/>
    <s v="EJECUCION"/>
    <n v="30288773"/>
    <s v="CONSTRUCCION CENTRO TRATAMIENTO INTEGRAL RESIDUOS SOLIDOS FUTALEUFU"/>
    <n v="1168712051"/>
    <m/>
    <m/>
    <n v="1024889053"/>
    <m/>
    <n v="0"/>
    <n v="0"/>
    <n v="0"/>
    <n v="143822998"/>
    <s v="EN EJECUCION"/>
    <s v="RS"/>
  </r>
  <r>
    <n v="31"/>
    <s v="A"/>
    <x v="9"/>
    <x v="4"/>
    <s v="FUTALEUFU"/>
    <x v="10"/>
    <s v="EJECUCION"/>
    <n v="30086361"/>
    <s v="REPOSICION GIMNASIO MUNICIPAL DE FUTALEUFU"/>
    <n v="3794215000"/>
    <n v="0"/>
    <n v="0"/>
    <n v="38538000"/>
    <n v="3697687000"/>
    <n v="1452435000"/>
    <n v="0"/>
    <n v="1452435000"/>
    <n v="2303242000"/>
    <s v="EN EJECUCION"/>
    <s v="RS"/>
  </r>
  <r>
    <m/>
    <m/>
    <x v="0"/>
    <x v="0"/>
    <m/>
    <x v="0"/>
    <m/>
    <m/>
    <s v="TOTAL DE INICIATIVAS DE ARRASTRE"/>
    <n v="8999672051"/>
    <n v="0"/>
    <n v="500000000"/>
    <n v="1324652977"/>
    <n v="7734432000"/>
    <n v="2689180223"/>
    <n v="0"/>
    <n v="2689180223"/>
    <n v="4985838851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PUESTAS EN MARCHA"/>
    <m/>
    <m/>
    <m/>
    <m/>
    <m/>
    <m/>
    <m/>
    <m/>
    <m/>
    <m/>
    <m/>
  </r>
  <r>
    <n v="31"/>
    <s v="P"/>
    <x v="10"/>
    <x v="4"/>
    <s v="FUTALEUFU"/>
    <x v="10"/>
    <s v="EJECUCION"/>
    <n v="30341784"/>
    <s v="HABILITACION SUMINISTRO E. ELECTRICA SECTOR NOROESTE, FUTALEUFU"/>
    <n v="286703000"/>
    <m/>
    <m/>
    <n v="0"/>
    <m/>
    <n v="286703000"/>
    <n v="0"/>
    <n v="286703000"/>
    <n v="0"/>
    <s v="TRAMITE CONVENIO"/>
    <s v="RS"/>
  </r>
  <r>
    <n v="31"/>
    <s v="P"/>
    <x v="3"/>
    <x v="4"/>
    <s v="FUTALEUFU"/>
    <x v="10"/>
    <s v="EJECUCION"/>
    <n v="30102779"/>
    <s v="CONSTRUCCION TERMINAL DE BUSES DE FUTALEUFU"/>
    <n v="517037000"/>
    <n v="0"/>
    <n v="200000000"/>
    <n v="0"/>
    <n v="516687000"/>
    <n v="316687000"/>
    <n v="0"/>
    <n v="316687000"/>
    <n v="200350000"/>
    <s v="CON CONVENIO"/>
    <s v="RS"/>
  </r>
  <r>
    <m/>
    <m/>
    <x v="0"/>
    <x v="0"/>
    <m/>
    <x v="0"/>
    <m/>
    <m/>
    <s v="TOTAL INICIATIVAS PUESTA EN MARCHA"/>
    <n v="803740000"/>
    <n v="0"/>
    <n v="200000000"/>
    <n v="0"/>
    <n v="516687000"/>
    <n v="603390000"/>
    <n v="0"/>
    <n v="603390000"/>
    <n v="200350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NUEVAS"/>
    <m/>
    <m/>
    <m/>
    <m/>
    <m/>
    <m/>
    <m/>
    <m/>
    <m/>
    <m/>
    <m/>
  </r>
  <r>
    <n v="31"/>
    <s v="N"/>
    <x v="3"/>
    <x v="4"/>
    <s v="FUTALEUFU"/>
    <x v="10"/>
    <s v="EJECUCION"/>
    <n v="30289730"/>
    <s v="MEJORAMIENTO Y PAVIMENTACIÓN CALLE LAUTARO SUR - FUTALEUFÚ"/>
    <n v="543354000"/>
    <m/>
    <m/>
    <n v="0"/>
    <m/>
    <n v="190000000"/>
    <n v="0"/>
    <n v="190000000"/>
    <n v="353354000"/>
    <s v="ARI"/>
    <s v="RS"/>
  </r>
  <r>
    <n v="31"/>
    <s v="N"/>
    <x v="6"/>
    <x v="4"/>
    <s v="FUTALEUFU"/>
    <x v="2"/>
    <s v="EJECUCION"/>
    <n v="30341678"/>
    <s v="ANALISIS ESTUDIO PLAN REGULADOR COMUNAL DE FUTALEUFÚ"/>
    <n v="126058000"/>
    <m/>
    <m/>
    <n v="0"/>
    <m/>
    <n v="6302900"/>
    <n v="0"/>
    <n v="6302900"/>
    <n v="119755100"/>
    <s v="RECOMENDADO"/>
    <s v="RS"/>
  </r>
  <r>
    <n v="31"/>
    <s v="N"/>
    <x v="6"/>
    <x v="4"/>
    <s v="FUTALEUFU"/>
    <x v="2"/>
    <s v="EJECUCION"/>
    <n v="30341783"/>
    <s v="CONSTRUCCION CASA DE ACOGIDA DEL ADULTO MAYOR"/>
    <n v="180000000"/>
    <m/>
    <m/>
    <n v="0"/>
    <m/>
    <n v="10000000"/>
    <n v="0"/>
    <n v="10000000"/>
    <n v="170000000"/>
    <s v="ARI"/>
    <s v="SR"/>
  </r>
  <r>
    <n v="31"/>
    <s v="N"/>
    <x v="6"/>
    <x v="4"/>
    <s v="FUTALEUFU"/>
    <x v="2"/>
    <s v="DISEÑO"/>
    <n v="30341774"/>
    <s v="REPOSICION BODEGA Y OFICIANS MUNICPALES COMUNA DE FUTALEFU"/>
    <n v="41500000"/>
    <m/>
    <m/>
    <n v="0"/>
    <m/>
    <n v="5000000"/>
    <n v="0"/>
    <n v="5000000"/>
    <n v="36500000"/>
    <s v="ARI"/>
    <s v="FI"/>
  </r>
  <r>
    <m/>
    <m/>
    <x v="0"/>
    <x v="0"/>
    <m/>
    <x v="0"/>
    <m/>
    <m/>
    <s v="TOTAL DE INICIATIVAS NUEVAS"/>
    <n v="890912000"/>
    <n v="0"/>
    <n v="0"/>
    <n v="0"/>
    <n v="0"/>
    <n v="211302900"/>
    <n v="0"/>
    <n v="211302900"/>
    <n v="6796091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TOTAL COMUNA DE  FUTALEUFU"/>
    <n v="10694324051"/>
    <n v="0"/>
    <n v="700000000"/>
    <n v="1324652977"/>
    <n v="8251119000"/>
    <n v="3503873123"/>
    <n v="0"/>
    <n v="3503873123"/>
    <n v="5865797951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COMUNA DE HUALAIHUE"/>
    <m/>
    <m/>
    <m/>
    <m/>
    <m/>
    <m/>
    <m/>
    <m/>
    <m/>
    <m/>
    <m/>
  </r>
  <r>
    <m/>
    <m/>
    <x v="0"/>
    <x v="0"/>
    <m/>
    <x v="0"/>
    <m/>
    <m/>
    <s v="INICIATIVAS DE ARRASTRE"/>
    <m/>
    <m/>
    <m/>
    <m/>
    <m/>
    <m/>
    <m/>
    <m/>
    <m/>
    <m/>
    <m/>
  </r>
  <r>
    <n v="31"/>
    <s v="A"/>
    <x v="5"/>
    <x v="4"/>
    <s v="HUALAIHUE"/>
    <x v="3"/>
    <s v="EJECUCION"/>
    <n v="30036043"/>
    <s v="MEJORAMIENTO Y REPOSICION ESCUELA ANTUPIREN"/>
    <n v="2125089306"/>
    <m/>
    <m/>
    <n v="2105704808"/>
    <m/>
    <n v="0"/>
    <n v="0"/>
    <n v="0"/>
    <n v="19384498"/>
    <s v="EN EJECUCION"/>
    <s v="RS"/>
  </r>
  <r>
    <n v="31"/>
    <s v="A"/>
    <x v="9"/>
    <x v="4"/>
    <s v="HUALAIHUE"/>
    <x v="2"/>
    <s v="EJECUCION"/>
    <n v="30136949"/>
    <s v="CONSERVACION GIMNASIO MUNICIPAL DE HORNOPIREN"/>
    <n v="123511343"/>
    <m/>
    <m/>
    <n v="123511343"/>
    <m/>
    <n v="0"/>
    <n v="0"/>
    <n v="0"/>
    <n v="0"/>
    <s v="TERMINADO"/>
    <s v="RS"/>
  </r>
  <r>
    <m/>
    <m/>
    <x v="0"/>
    <x v="0"/>
    <m/>
    <x v="0"/>
    <m/>
    <m/>
    <s v="TOTAL DE INICIATIVAS DE ARRASTRE"/>
    <n v="2248600649"/>
    <n v="0"/>
    <n v="0"/>
    <n v="2229216151"/>
    <n v="0"/>
    <n v="0"/>
    <n v="0"/>
    <n v="0"/>
    <n v="19384498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PUESTAS EN MARCHA"/>
    <m/>
    <m/>
    <m/>
    <m/>
    <m/>
    <m/>
    <m/>
    <m/>
    <m/>
    <m/>
    <m/>
  </r>
  <r>
    <n v="31"/>
    <s v="P"/>
    <x v="4"/>
    <x v="4"/>
    <s v="HUALAIHUE"/>
    <x v="2"/>
    <s v="EJECUCION"/>
    <n v="30395825"/>
    <s v="CONSERVACION SEDE SOCIAL LOCALIDAD DE CONTAO (C33)"/>
    <n v="113663000"/>
    <m/>
    <m/>
    <n v="0"/>
    <m/>
    <n v="34098900"/>
    <n v="0"/>
    <n v="34098900"/>
    <n v="79564100"/>
    <s v="TRAMITE CONVENIO"/>
    <s v="RS*"/>
  </r>
  <r>
    <n v="31"/>
    <s v="P"/>
    <x v="5"/>
    <x v="4"/>
    <s v="HUALAIHUE"/>
    <x v="3"/>
    <s v="EJECUCION"/>
    <n v="30277425"/>
    <s v="CONSERVACION GIMNASIO ESCUELA SEMILLERO DE ROLECHA (C33)"/>
    <n v="231911000"/>
    <m/>
    <m/>
    <n v="0"/>
    <m/>
    <n v="57977750"/>
    <n v="0"/>
    <n v="57977750"/>
    <n v="173933250"/>
    <s v="CON CONVENIO"/>
    <s v="RS*"/>
  </r>
  <r>
    <n v="31"/>
    <s v="P"/>
    <x v="9"/>
    <x v="4"/>
    <s v="HUALAIHUE"/>
    <x v="10"/>
    <s v="DISEÑO"/>
    <n v="30393123"/>
    <s v="CONSTRUCCION GIMNASIO PICHICOLO"/>
    <n v="30175000"/>
    <m/>
    <m/>
    <n v="0"/>
    <m/>
    <n v="20000000"/>
    <n v="0"/>
    <n v="20000000"/>
    <n v="10175000"/>
    <s v="TRAMITE CONVENIO"/>
    <s v="RS"/>
  </r>
  <r>
    <n v="31"/>
    <s v="P"/>
    <x v="1"/>
    <x v="4"/>
    <s v="HUALAIHUE"/>
    <x v="2"/>
    <s v="EJECUCION"/>
    <n v="30455973"/>
    <s v="CONSTRUCCION 2 CASA PARA PROFESIONALES CECOSF HUALAIHUE"/>
    <n v="95090000"/>
    <m/>
    <m/>
    <n v="0"/>
    <m/>
    <n v="28527000"/>
    <n v="0"/>
    <n v="28527000"/>
    <n v="66563000"/>
    <s v="CON CONVENIO"/>
    <s v="RS"/>
  </r>
  <r>
    <n v="31"/>
    <s v="P"/>
    <x v="8"/>
    <x v="4"/>
    <s v="HUALAIHUE"/>
    <x v="11"/>
    <s v="DISEÑO"/>
    <n v="30338024"/>
    <s v="CONSTRUCCION SISTEMA AGUA POTABLE PUNTILLA PICHICOLO"/>
    <n v="33857000"/>
    <m/>
    <m/>
    <n v="0"/>
    <m/>
    <n v="33857000"/>
    <n v="0"/>
    <n v="33857000"/>
    <n v="0"/>
    <s v="TRAMITE CONVENIO"/>
    <s v="RS"/>
  </r>
  <r>
    <n v="31"/>
    <s v="P"/>
    <x v="8"/>
    <x v="4"/>
    <s v="HUALAIHUE"/>
    <x v="4"/>
    <s v="DISEÑO"/>
    <n v="30338523"/>
    <s v="CONSTRUCCION SISTEMA AGUA POTABLE CHOLGO"/>
    <n v="33857000"/>
    <m/>
    <m/>
    <n v="0"/>
    <m/>
    <n v="33857000"/>
    <n v="0"/>
    <n v="33857000"/>
    <n v="0"/>
    <s v="TRAMITE CONVENIO"/>
    <s v="RS"/>
  </r>
  <r>
    <m/>
    <m/>
    <x v="0"/>
    <x v="0"/>
    <m/>
    <x v="0"/>
    <m/>
    <m/>
    <s v="TOTAL INICIATIVAS PUESTA EN MARCHA"/>
    <n v="538553000"/>
    <n v="0"/>
    <n v="0"/>
    <n v="0"/>
    <n v="0"/>
    <n v="208317650"/>
    <n v="0"/>
    <n v="208317650"/>
    <n v="33023535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NUEVAS"/>
    <m/>
    <m/>
    <m/>
    <m/>
    <m/>
    <m/>
    <m/>
    <m/>
    <m/>
    <m/>
    <m/>
  </r>
  <r>
    <n v="29"/>
    <s v="N"/>
    <x v="3"/>
    <x v="4"/>
    <s v="HUALAIHUE"/>
    <x v="2"/>
    <s v="EJECUCION"/>
    <n v="30471865"/>
    <s v="ADQUISICION SISTEMA DE ILUMINACIÓN PAD. RÍO NEGRO HORNOPIRÉN(C33)"/>
    <n v="101104000"/>
    <m/>
    <m/>
    <n v="0"/>
    <m/>
    <n v="101104000"/>
    <n v="0"/>
    <n v="101104000"/>
    <n v="0"/>
    <s v="EVALUADO"/>
    <s v="RS*"/>
  </r>
  <r>
    <n v="31"/>
    <s v="N"/>
    <x v="6"/>
    <x v="4"/>
    <s v="HUALAIHUE"/>
    <x v="10"/>
    <s v="DISEÑO"/>
    <n v="30340472"/>
    <s v="CONSTRUCCION CEMENTERIO DE CONTAO, HUALAIHUE"/>
    <n v="44601000"/>
    <m/>
    <m/>
    <n v="0"/>
    <m/>
    <n v="44601000"/>
    <n v="0"/>
    <n v="44601000"/>
    <n v="0"/>
    <s v="ARI"/>
    <s v="RS"/>
  </r>
  <r>
    <n v="31"/>
    <s v="N"/>
    <x v="1"/>
    <x v="4"/>
    <s v="HUALAIHUE"/>
    <x v="10"/>
    <s v="EJECUCION"/>
    <n v="30311722"/>
    <s v="REPOSICION POSTA SALUD RURAL AULEN"/>
    <n v="614592000"/>
    <n v="0"/>
    <n v="0"/>
    <n v="0"/>
    <n v="356000000"/>
    <n v="61459200"/>
    <n v="0"/>
    <n v="61459200"/>
    <n v="553132800"/>
    <s v="ARI"/>
    <s v="FI"/>
  </r>
  <r>
    <n v="31"/>
    <s v="N"/>
    <x v="1"/>
    <x v="4"/>
    <s v="HUALAIHUE"/>
    <x v="2"/>
    <s v="DISEÑO"/>
    <n v="30311772"/>
    <s v="CONSTRUCCION COSNULTORIO RURAL DE CONTAO"/>
    <n v="121599000"/>
    <m/>
    <m/>
    <n v="0"/>
    <m/>
    <n v="5000000"/>
    <n v="0"/>
    <n v="5000000"/>
    <n v="116599000"/>
    <s v="ARI"/>
    <s v="SR"/>
  </r>
  <r>
    <n v="31"/>
    <s v="N"/>
    <x v="8"/>
    <x v="4"/>
    <s v="HUALAIHUE"/>
    <x v="10"/>
    <s v="EJECUCION"/>
    <n v="30065600"/>
    <s v="CONSTRUCCION SISTEMA AGUA POTABLE EL MANZANO"/>
    <n v="418012000"/>
    <m/>
    <m/>
    <n v="0"/>
    <m/>
    <n v="41801200"/>
    <n v="0"/>
    <n v="41801200"/>
    <n v="376210800"/>
    <s v="ARI"/>
    <s v="FI"/>
  </r>
  <r>
    <n v="31"/>
    <s v="N"/>
    <x v="9"/>
    <x v="4"/>
    <s v="HUALAIHUE"/>
    <x v="2"/>
    <s v="EJECUCION"/>
    <n v="30395923"/>
    <s v="CONSTRUCCION CARPETA SINTETICA CANCHA ROLECHA"/>
    <n v="596813000"/>
    <m/>
    <m/>
    <n v="0"/>
    <m/>
    <n v="59681300"/>
    <n v="0"/>
    <n v="59681300"/>
    <n v="537131700"/>
    <s v="ARI"/>
    <s v="OT"/>
  </r>
  <r>
    <n v="31"/>
    <s v="N"/>
    <x v="3"/>
    <x v="4"/>
    <s v="HUALAIHUE"/>
    <x v="1"/>
    <s v="EJECUCION"/>
    <n v="30471092"/>
    <s v="CONSERVACION CNOS.VECINALES GLOSA 7,COMUNA HUALAIHUÉ, PROV. PALENA(C33)"/>
    <n v="354649000"/>
    <m/>
    <m/>
    <n v="0"/>
    <m/>
    <n v="30000000"/>
    <n v="0"/>
    <n v="30000000"/>
    <n v="324649000"/>
    <s v="ARI"/>
    <s v="SR*"/>
  </r>
  <r>
    <n v="29"/>
    <s v="N"/>
    <x v="2"/>
    <x v="4"/>
    <s v="HUALAIHUE"/>
    <x v="2"/>
    <s v="EJECUCION"/>
    <n v="30480167"/>
    <s v="ADQUISICION LANCHA POLICIAL TENENCIA HORNOPIRÉN, COMUNA HUALAIHUE(C33)"/>
    <n v="74992000"/>
    <m/>
    <m/>
    <n v="0"/>
    <m/>
    <n v="3749600"/>
    <n v="0"/>
    <n v="3749600"/>
    <n v="71242400"/>
    <s v="OBSERVADO"/>
    <s v="SR*"/>
  </r>
  <r>
    <m/>
    <m/>
    <x v="0"/>
    <x v="0"/>
    <m/>
    <x v="0"/>
    <m/>
    <m/>
    <s v="TOTAL DE INICIATIVAS NUEVAS"/>
    <n v="2326362000"/>
    <n v="0"/>
    <n v="0"/>
    <n v="0"/>
    <n v="356000000"/>
    <n v="347396300"/>
    <n v="0"/>
    <n v="347396300"/>
    <n v="19789657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TOTAL COMUNA DE  HUALAIHUE"/>
    <n v="5113515649"/>
    <n v="0"/>
    <n v="0"/>
    <n v="2229216151"/>
    <n v="356000000"/>
    <n v="555713950"/>
    <n v="0"/>
    <n v="555713950"/>
    <n v="2328585548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COMUNA DE PALENA"/>
    <m/>
    <m/>
    <m/>
    <m/>
    <m/>
    <m/>
    <m/>
    <m/>
    <m/>
    <m/>
    <m/>
  </r>
  <r>
    <m/>
    <m/>
    <x v="0"/>
    <x v="0"/>
    <m/>
    <x v="0"/>
    <m/>
    <m/>
    <s v="INICIATIVAS DE ARRASTRE"/>
    <m/>
    <m/>
    <m/>
    <m/>
    <m/>
    <m/>
    <m/>
    <m/>
    <m/>
    <m/>
    <m/>
  </r>
  <r>
    <n v="31"/>
    <s v="A"/>
    <x v="2"/>
    <x v="4"/>
    <s v="PALENA"/>
    <x v="10"/>
    <s v="EJECUCION"/>
    <n v="30115295"/>
    <s v="REPOSICION Y AMPLIACION CUARTEL 1° COMPAÑÍA DE BOMBEROS DE PALENA"/>
    <n v="704595000"/>
    <n v="0"/>
    <n v="8650830"/>
    <n v="256755441"/>
    <n v="19143000"/>
    <n v="234865000"/>
    <n v="1645250"/>
    <n v="233219750"/>
    <n v="212974559"/>
    <s v="EN EJECUCION"/>
    <s v="RS"/>
  </r>
  <r>
    <n v="31"/>
    <s v="A"/>
    <x v="6"/>
    <x v="4"/>
    <s v="PALENA"/>
    <x v="10"/>
    <s v="DISEÑO"/>
    <n v="30116040"/>
    <s v="CONSTRUCCION BODEGA Y GALPON MUNICIPAL"/>
    <n v="43969000"/>
    <m/>
    <m/>
    <n v="35173080"/>
    <m/>
    <n v="0"/>
    <n v="0"/>
    <n v="0"/>
    <n v="8795920"/>
    <s v="EN EJECUCION"/>
    <s v="RS"/>
  </r>
  <r>
    <m/>
    <m/>
    <x v="0"/>
    <x v="0"/>
    <m/>
    <x v="0"/>
    <m/>
    <m/>
    <s v="TOTAL DE INICIATIVAS DE ARRASTRE"/>
    <n v="748564000"/>
    <n v="0"/>
    <n v="8650830"/>
    <n v="291928521"/>
    <n v="19143000"/>
    <n v="234865000"/>
    <n v="1645250"/>
    <n v="233219750"/>
    <n v="221770479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PUESTAS EN MARCHA"/>
    <m/>
    <m/>
    <m/>
    <m/>
    <m/>
    <m/>
    <m/>
    <m/>
    <m/>
    <m/>
    <m/>
  </r>
  <r>
    <n v="22"/>
    <s v="P"/>
    <x v="4"/>
    <x v="4"/>
    <s v="PALENA"/>
    <x v="2"/>
    <s v="EJECUCION"/>
    <n v="30474713"/>
    <s v="ACTUALIZACION PLAN REGULADOR COMUNA DE PALENA (C33)"/>
    <n v="130000000"/>
    <m/>
    <m/>
    <n v="0"/>
    <m/>
    <n v="39000000"/>
    <n v="0"/>
    <n v="39000000"/>
    <n v="91000000"/>
    <s v="APROBADO CORE"/>
    <s v="RS*"/>
  </r>
  <r>
    <m/>
    <m/>
    <x v="0"/>
    <x v="0"/>
    <m/>
    <x v="0"/>
    <m/>
    <m/>
    <s v="TOTAL INICIATIVAS PUESTA EN MARCHA"/>
    <n v="130000000"/>
    <n v="0"/>
    <n v="0"/>
    <n v="0"/>
    <n v="0"/>
    <n v="39000000"/>
    <n v="0"/>
    <n v="39000000"/>
    <n v="91000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NUEVAS"/>
    <m/>
    <m/>
    <m/>
    <m/>
    <m/>
    <m/>
    <m/>
    <m/>
    <m/>
    <m/>
    <m/>
  </r>
  <r>
    <n v="31"/>
    <s v="N"/>
    <x v="3"/>
    <x v="4"/>
    <s v="PALENA"/>
    <x v="1"/>
    <s v="EJECUCION"/>
    <n v="30468388"/>
    <s v="AMPLIACION ÁREA DE MOVIMIENTO PEQUEÑO AERÓDROMO ALTO PALENA"/>
    <n v="200002000"/>
    <m/>
    <m/>
    <n v="0"/>
    <m/>
    <n v="20000000"/>
    <n v="0"/>
    <n v="20000000"/>
    <n v="180002000"/>
    <s v="ARI"/>
    <s v="SR"/>
  </r>
  <r>
    <n v="31"/>
    <s v="N"/>
    <x v="3"/>
    <x v="4"/>
    <s v="PALENA"/>
    <x v="10"/>
    <s v="PREFACTIBILIDAD"/>
    <n v="30384235"/>
    <s v="CONSTRUCCION CONEXIÓN VIAL SECTOR PALENA-LAGO PALENA"/>
    <n v="565000000"/>
    <m/>
    <m/>
    <n v="0"/>
    <m/>
    <n v="169500000"/>
    <n v="0"/>
    <n v="169500000"/>
    <n v="395500000"/>
    <s v="ORD 1896, OF 2992"/>
    <s v="RS"/>
  </r>
  <r>
    <n v="31"/>
    <s v="N"/>
    <x v="8"/>
    <x v="4"/>
    <s v="PALENA"/>
    <x v="4"/>
    <s v="EJECUCION"/>
    <n v="30116034"/>
    <s v="CONSTRUCCION SISTEMA DE AGUA POTABLE Y ALCANTARILLADO SECTOR PUERTO"/>
    <n v="565000000"/>
    <m/>
    <m/>
    <n v="0"/>
    <m/>
    <n v="28250000"/>
    <n v="0"/>
    <n v="28250000"/>
    <n v="536750000"/>
    <s v="ARI"/>
    <s v="SR"/>
  </r>
  <r>
    <n v="31"/>
    <s v="N"/>
    <x v="6"/>
    <x v="4"/>
    <s v="PALENA"/>
    <x v="7"/>
    <s v="EJECUCION"/>
    <n v="30125915"/>
    <s v="CONSTRUCCION CENTRO INTEGRAL DE TRATAMIENTOS DE RSD"/>
    <n v="800000000"/>
    <m/>
    <m/>
    <n v="0"/>
    <m/>
    <n v="40000000"/>
    <n v="0"/>
    <n v="40000000"/>
    <n v="760000000"/>
    <s v="ARI"/>
    <s v="SR"/>
  </r>
  <r>
    <m/>
    <m/>
    <x v="0"/>
    <x v="0"/>
    <m/>
    <x v="0"/>
    <m/>
    <m/>
    <s v="TOTAL DE INICIATIVAS NUEVAS"/>
    <n v="2130002000"/>
    <n v="0"/>
    <n v="0"/>
    <n v="0"/>
    <n v="0"/>
    <n v="257750000"/>
    <n v="0"/>
    <n v="257750000"/>
    <n v="1872252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TOTAL COMUNA DE  PALENA"/>
    <n v="3008566000"/>
    <n v="0"/>
    <n v="8650830"/>
    <n v="291928521"/>
    <n v="19143000"/>
    <n v="531615000"/>
    <n v="1645250"/>
    <n v="529969750"/>
    <n v="2185022479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PROVINCIALES"/>
    <m/>
    <m/>
    <m/>
    <m/>
    <m/>
    <m/>
    <m/>
    <m/>
    <m/>
    <m/>
    <m/>
  </r>
  <r>
    <m/>
    <m/>
    <x v="0"/>
    <x v="0"/>
    <m/>
    <x v="0"/>
    <m/>
    <m/>
    <s v="INICIATIVAS DE ARRASTRE"/>
    <m/>
    <m/>
    <m/>
    <m/>
    <m/>
    <m/>
    <m/>
    <m/>
    <m/>
    <m/>
    <m/>
  </r>
  <r>
    <n v="31"/>
    <s v="A"/>
    <x v="3"/>
    <x v="4"/>
    <s v="PROV. PALENA"/>
    <x v="10"/>
    <s v="EJECUCION"/>
    <n v="30071449"/>
    <s v="MEJORAM. RUTA 7 SECTOR PTO. CARDENAS-SANTA LUCIA"/>
    <n v="23413705000"/>
    <n v="9107384859"/>
    <n v="6500000000"/>
    <n v="17047207852"/>
    <n v="7979648000"/>
    <n v="1479648000"/>
    <n v="0"/>
    <n v="1479648000"/>
    <n v="4886849148"/>
    <s v="EN EJECUCION"/>
    <s v="RS"/>
  </r>
  <r>
    <n v="31"/>
    <s v="A"/>
    <x v="3"/>
    <x v="4"/>
    <s v="PROV. PALENA"/>
    <x v="10"/>
    <s v="EJECUCION"/>
    <n v="30342724"/>
    <s v="CONSERVACION  CAMINO BASICO RUTA  W609 ETAPA I"/>
    <n v="1425560224"/>
    <m/>
    <m/>
    <n v="1396318184"/>
    <m/>
    <n v="0"/>
    <n v="0"/>
    <n v="0"/>
    <n v="29242040"/>
    <s v="EN EJECUCION"/>
    <s v="RS"/>
  </r>
  <r>
    <n v="31"/>
    <s v="A"/>
    <x v="3"/>
    <x v="4"/>
    <s v="PROV. PALENA"/>
    <x v="10"/>
    <s v="EJECUCION"/>
    <n v="30350774"/>
    <s v="MEJORAMIENTO DIVERSAS CALLES PROVINCIA DE PALENA"/>
    <n v="2659379994"/>
    <m/>
    <m/>
    <n v="2641078795"/>
    <m/>
    <n v="0"/>
    <n v="0"/>
    <n v="0"/>
    <n v="18301199"/>
    <s v="EN EJECUCION"/>
    <s v="RS"/>
  </r>
  <r>
    <n v="31"/>
    <s v="A"/>
    <x v="3"/>
    <x v="4"/>
    <s v="PROV. PALENA"/>
    <x v="10"/>
    <s v="EJECUCION"/>
    <n v="30342673"/>
    <s v="CONSTRUCION CAMINO RUTA  W 807 SECTOR PUENTE NEGRO PTE. AQUELLAS"/>
    <n v="8584233019"/>
    <n v="2684981"/>
    <n v="7315019"/>
    <n v="94762309"/>
    <n v="8445233019"/>
    <n v="2900000000"/>
    <n v="0"/>
    <n v="2900000000"/>
    <n v="5589470710"/>
    <s v="EN EJECUCION"/>
    <s v="RS"/>
  </r>
  <r>
    <n v="29"/>
    <s v="A"/>
    <x v="1"/>
    <x v="4"/>
    <s v="PROV. PALENA"/>
    <x v="2"/>
    <s v="EJECUCION"/>
    <n v="30428989"/>
    <s v="ADQUISICION EQUIPOS Y EQUIPAMIENTOS PARA HOSPITALES PROVINCIA DE PALENA(C33)"/>
    <n v="554963000"/>
    <n v="0"/>
    <n v="130000000"/>
    <n v="127658084"/>
    <n v="554963000"/>
    <n v="424963000"/>
    <n v="0"/>
    <n v="424963000"/>
    <n v="2341916"/>
    <s v="EN EJECUCION"/>
    <s v="RS*"/>
  </r>
  <r>
    <m/>
    <m/>
    <x v="0"/>
    <x v="0"/>
    <m/>
    <x v="0"/>
    <m/>
    <m/>
    <s v="TOTAL DE INICIATIVAS DE ARRASTRE"/>
    <n v="36637841237"/>
    <n v="9110069840"/>
    <n v="6637315019"/>
    <n v="21307025224"/>
    <n v="16979844019"/>
    <n v="4804611000"/>
    <n v="0"/>
    <n v="4804611000"/>
    <n v="10526205013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PUESTAS EN MARCHA"/>
    <m/>
    <m/>
    <m/>
    <m/>
    <m/>
    <m/>
    <m/>
    <m/>
    <m/>
    <m/>
    <m/>
  </r>
  <r>
    <n v="24"/>
    <s v="P"/>
    <x v="10"/>
    <x v="4"/>
    <s v="PROV. PALENA"/>
    <x v="6"/>
    <s v="EJECUCION"/>
    <n v="30483010"/>
    <s v="SUBSIDIO A LA OPERACION SISTEMA PRIVADO DE GENERACION ISLAS AYACARA"/>
    <n v="242000000"/>
    <m/>
    <m/>
    <n v="0"/>
    <m/>
    <n v="242000000"/>
    <n v="0"/>
    <n v="242000000"/>
    <n v="0"/>
    <s v="REQUERIMIENTO"/>
    <s v="RS***"/>
  </r>
  <r>
    <n v="24"/>
    <s v="P"/>
    <x v="10"/>
    <x v="4"/>
    <s v="PROV. PALENA"/>
    <x v="6"/>
    <s v="EJECUCION"/>
    <n v="30322174"/>
    <s v="SUBSIDIO A LA OPERACION SISTEMA ISLAS DESERTORES"/>
    <n v="515221856"/>
    <m/>
    <m/>
    <n v="515137912"/>
    <m/>
    <n v="83944"/>
    <n v="83944"/>
    <n v="0"/>
    <n v="0"/>
    <s v="TERMINADO"/>
    <s v="RS***"/>
  </r>
  <r>
    <n v="29"/>
    <s v="P"/>
    <x v="6"/>
    <x v="4"/>
    <s v="PROV. PALENA"/>
    <x v="2"/>
    <s v="EJECUCION"/>
    <n v="30398377"/>
    <s v="ADQUISICION EQUIPOS GPS BIENES NACIONALES PALENA (C33)"/>
    <n v="33689000"/>
    <m/>
    <m/>
    <n v="0"/>
    <m/>
    <n v="33689000"/>
    <n v="0"/>
    <n v="33689000"/>
    <n v="0"/>
    <s v="CON CONVENIO"/>
    <s v="RS*"/>
  </r>
  <r>
    <n v="31"/>
    <s v="P"/>
    <x v="1"/>
    <x v="4"/>
    <s v="PROV. PALENA"/>
    <x v="10"/>
    <s v="DISEÑO"/>
    <n v="30351932"/>
    <s v="HABILITACION DE UNIDADES CRITICAS, HOSPITAL DE CHAITEN"/>
    <n v="50318000"/>
    <m/>
    <m/>
    <n v="10409508"/>
    <m/>
    <n v="15095400"/>
    <n v="0"/>
    <n v="15095400"/>
    <n v="24813092"/>
    <s v="CON CONVENIO"/>
    <s v="RS"/>
  </r>
  <r>
    <n v="31"/>
    <s v="P"/>
    <x v="3"/>
    <x v="4"/>
    <s v="PROV. PALENA"/>
    <x v="11"/>
    <s v="EJECUCION"/>
    <n v="30447539"/>
    <s v="DIAGNOSTICO DIVERSOS SECTORES EN ISLAS DESERTORES"/>
    <n v="188129000"/>
    <m/>
    <m/>
    <n v="220000"/>
    <m/>
    <n v="187909000"/>
    <n v="0"/>
    <n v="187909000"/>
    <n v="0"/>
    <s v="CON CONVENIO"/>
    <s v="RS"/>
  </r>
  <r>
    <n v="24"/>
    <s v="P"/>
    <x v="5"/>
    <x v="4"/>
    <s v="PROV. PALENA"/>
    <x v="2"/>
    <s v="EJECUCION"/>
    <s v="SUBT 24"/>
    <s v="ACTIVIDADES CULTURALES"/>
    <n v="359099988.79963976"/>
    <m/>
    <m/>
    <n v="0"/>
    <m/>
    <n v="359099988.79963976"/>
    <n v="0"/>
    <n v="359099988.79963976"/>
    <n v="0"/>
    <s v="CONCURSO"/>
    <s v="RS***"/>
  </r>
  <r>
    <n v="24"/>
    <s v="P"/>
    <x v="9"/>
    <x v="4"/>
    <s v="PROV. PALENA"/>
    <x v="2"/>
    <s v="EJECUCION"/>
    <s v="SUBT 24"/>
    <s v="ACTIVIDADES DEPORTIVAS"/>
    <n v="359099988.79963976"/>
    <m/>
    <m/>
    <n v="0"/>
    <m/>
    <n v="359099988.79963976"/>
    <n v="0"/>
    <n v="359099988.79963976"/>
    <n v="0"/>
    <s v="CONCURSO"/>
    <s v="RS***"/>
  </r>
  <r>
    <n v="24"/>
    <s v="P"/>
    <x v="2"/>
    <x v="4"/>
    <s v="PROV. PALENA"/>
    <x v="2"/>
    <s v="EJECUCION"/>
    <s v="SUBT 24"/>
    <s v="ACTIVIDADES COMUNIDAD ACTIVA"/>
    <n v="359099988.79963976"/>
    <m/>
    <m/>
    <n v="0"/>
    <m/>
    <n v="359099988.79963976"/>
    <n v="0"/>
    <n v="359099988.79963976"/>
    <n v="0"/>
    <s v="CONCURSO"/>
    <s v="RS***"/>
  </r>
  <r>
    <n v="33"/>
    <s v="P"/>
    <x v="6"/>
    <x v="4"/>
    <s v="PROV. PALENA"/>
    <x v="8"/>
    <s v="EJECUCION"/>
    <s v="S/C"/>
    <s v="FONDO  REGIONAL DE INICIATIVA LOCAL"/>
    <n v="850348800"/>
    <m/>
    <m/>
    <n v="0"/>
    <m/>
    <n v="850348800"/>
    <n v="0"/>
    <n v="850348800"/>
    <n v="0"/>
    <s v="LEY"/>
    <s v="RS*"/>
  </r>
  <r>
    <n v="29"/>
    <s v="P"/>
    <x v="1"/>
    <x v="4"/>
    <s v="PROV. PALENA"/>
    <x v="10"/>
    <s v="EJECUCION"/>
    <n v="30458546"/>
    <s v="REPOSICION MOVILES TRASLADOS HOSPITALES PROVINCIA DE PALENA(C33)"/>
    <n v="404955000"/>
    <m/>
    <m/>
    <n v="0"/>
    <m/>
    <n v="404955000"/>
    <n v="0"/>
    <n v="404955000"/>
    <n v="0"/>
    <s v="EVALUADO"/>
    <s v="RS*"/>
  </r>
  <r>
    <m/>
    <m/>
    <x v="0"/>
    <x v="0"/>
    <m/>
    <x v="0"/>
    <m/>
    <m/>
    <s v="TOTAL INICIATIVAS PUESTA EN MARCHA"/>
    <n v="3361961622.3989191"/>
    <n v="0"/>
    <n v="0"/>
    <n v="525767420"/>
    <n v="0"/>
    <n v="2811381110.3989191"/>
    <n v="83944"/>
    <n v="2811297166.3989191"/>
    <n v="24813092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NUEVAS"/>
    <m/>
    <m/>
    <m/>
    <m/>
    <m/>
    <m/>
    <m/>
    <m/>
    <m/>
    <m/>
    <m/>
  </r>
  <r>
    <n v="31"/>
    <s v="N"/>
    <x v="3"/>
    <x v="4"/>
    <s v="PROV. PALENA"/>
    <x v="10"/>
    <s v="EJECUCION"/>
    <n v="30384677"/>
    <s v="MEJORAMIENTO RUTA 235-CH SECTOR V. S. LUCIA-P. RAMIREZ, PROV. PALENA"/>
    <n v="25266986000"/>
    <m/>
    <m/>
    <n v="0"/>
    <m/>
    <n v="1050136056"/>
    <n v="0"/>
    <n v="1050136056"/>
    <n v="24216849944"/>
    <s v="ARI"/>
    <s v="RS"/>
  </r>
  <r>
    <n v="31"/>
    <s v="N"/>
    <x v="1"/>
    <x v="4"/>
    <s v="PROV. PALENA"/>
    <x v="2"/>
    <s v="DISEÑO"/>
    <n v="30135200"/>
    <s v="MEJORAMIENTO Y READECUACION FUNCIONAL HOSPITAL DE PALENA"/>
    <n v="50167000"/>
    <m/>
    <m/>
    <n v="0"/>
    <m/>
    <n v="10000000"/>
    <n v="0"/>
    <n v="10000000"/>
    <n v="40167000"/>
    <s v="ARI"/>
    <s v="SR"/>
  </r>
  <r>
    <m/>
    <m/>
    <x v="0"/>
    <x v="0"/>
    <m/>
    <x v="0"/>
    <m/>
    <m/>
    <s v="TOTAL DE INICIATIVAS NUEVAS"/>
    <n v="25317153000"/>
    <n v="0"/>
    <n v="0"/>
    <n v="0"/>
    <n v="0"/>
    <n v="1060136056"/>
    <n v="0"/>
    <n v="1060136056"/>
    <n v="24257016944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TOTAL PROVINCIALES"/>
    <n v="65316955859.398918"/>
    <n v="9110069840"/>
    <n v="6637315019"/>
    <n v="21832792644"/>
    <n v="16979844019"/>
    <n v="8676128166.3989182"/>
    <n v="83944"/>
    <n v="8676044222.3989182"/>
    <n v="34808035049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TOTAL PROVINCIA DE PALENA"/>
    <n v="98724034261.398926"/>
    <n v="9110069840"/>
    <n v="7545965849"/>
    <n v="29541980043"/>
    <n v="26135106019"/>
    <n v="14924852489.398918"/>
    <n v="71837988"/>
    <n v="14853014501.398918"/>
    <n v="54257201729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BOMBEROS"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NUEVAS"/>
    <m/>
    <m/>
    <m/>
    <m/>
    <m/>
    <m/>
    <m/>
    <m/>
    <m/>
    <m/>
    <m/>
  </r>
  <r>
    <n v="29"/>
    <s v="N"/>
    <x v="2"/>
    <x v="5"/>
    <s v="REGIONAL"/>
    <x v="2"/>
    <s v="EJECUCION"/>
    <s v="SC"/>
    <s v="ADQUISICION 10 CAMIONETAS DE 1° INTERVENCION(C33)"/>
    <n v="550000000"/>
    <m/>
    <m/>
    <n v="0"/>
    <m/>
    <n v="448000000"/>
    <n v="0"/>
    <n v="448000000"/>
    <n v="102000000"/>
    <s v="APROBADO CORE"/>
    <s v="RS*"/>
  </r>
  <r>
    <n v="29"/>
    <s v="N"/>
    <x v="2"/>
    <x v="5"/>
    <s v="REGIONAL"/>
    <x v="2"/>
    <s v="EJECUCION"/>
    <s v="SC"/>
    <s v="ADQUISICION 10 CARROS BOMBAS(C33)"/>
    <n v="750000000"/>
    <m/>
    <m/>
    <n v="0"/>
    <m/>
    <n v="750000000"/>
    <n v="0"/>
    <n v="750000000"/>
    <n v="0"/>
    <s v="APROBADO CORE"/>
    <s v="RS*"/>
  </r>
  <r>
    <n v="31"/>
    <s v="N"/>
    <x v="2"/>
    <x v="5"/>
    <s v="CASTRO"/>
    <x v="2"/>
    <s v="EJECUCION"/>
    <n v="30128503"/>
    <s v="REPOSICION CUARTEL BOMBEROS 5TA CIA, COMUNA DE CASTRO"/>
    <n v="581779000"/>
    <m/>
    <m/>
    <n v="0"/>
    <m/>
    <n v="200000000"/>
    <n v="0"/>
    <n v="200000000"/>
    <n v="381779000"/>
    <s v="TRAMITE CONVENIO"/>
    <s v="RS"/>
  </r>
  <r>
    <n v="29"/>
    <s v="N"/>
    <x v="2"/>
    <x v="5"/>
    <s v="CALBUCO"/>
    <x v="2"/>
    <s v="EJECUCION"/>
    <n v="30450875"/>
    <s v="REPOSICION CARRO BOMBA 2° CÍA. BOMBEROS CALBUCO(C33)"/>
    <n v="324231000"/>
    <m/>
    <m/>
    <n v="0"/>
    <m/>
    <n v="324231000"/>
    <n v="0"/>
    <n v="324231000"/>
    <n v="0"/>
    <s v="ARI"/>
    <s v="RS*"/>
  </r>
  <r>
    <m/>
    <m/>
    <x v="0"/>
    <x v="0"/>
    <m/>
    <x v="0"/>
    <m/>
    <m/>
    <s v="TOTAL DE INICIATIVAS NUEVAS"/>
    <n v="2206010000"/>
    <n v="0"/>
    <n v="0"/>
    <n v="0"/>
    <n v="0"/>
    <n v="1722231000"/>
    <n v="0"/>
    <n v="1722231000"/>
    <n v="483779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TOTAL BOMBEROS"/>
    <n v="2206010000"/>
    <n v="0"/>
    <n v="0"/>
    <n v="0"/>
    <n v="0"/>
    <n v="1722231000"/>
    <n v="0"/>
    <n v="1722231000"/>
    <n v="483779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REGIONALES"/>
    <m/>
    <m/>
    <m/>
    <m/>
    <m/>
    <m/>
    <m/>
    <m/>
    <m/>
    <m/>
    <m/>
  </r>
  <r>
    <m/>
    <m/>
    <x v="0"/>
    <x v="0"/>
    <m/>
    <x v="0"/>
    <m/>
    <m/>
    <s v="INICIATIVAS DE ARRASTRE"/>
    <m/>
    <m/>
    <m/>
    <m/>
    <m/>
    <m/>
    <m/>
    <m/>
    <m/>
    <m/>
    <m/>
  </r>
  <r>
    <n v="33"/>
    <s v="A"/>
    <x v="3"/>
    <x v="6"/>
    <s v="REGIONAL"/>
    <x v="2"/>
    <s v="EJECUCION"/>
    <n v="30429222"/>
    <s v="TRANSFERENCIA PROGRAMA RENOVACIÓN FLOTA LOCOMOCIÓN COLECTIVA"/>
    <n v="4529449000"/>
    <m/>
    <m/>
    <n v="995670000"/>
    <m/>
    <n v="2000000000"/>
    <n v="0"/>
    <n v="2000000000"/>
    <n v="1533779000"/>
    <s v="EN EJECUCION"/>
    <s v="RS**"/>
  </r>
  <r>
    <m/>
    <m/>
    <x v="0"/>
    <x v="0"/>
    <m/>
    <x v="0"/>
    <m/>
    <m/>
    <s v="TOTAL DE INICIATIVAS DE ARRASTRE"/>
    <n v="4529449000"/>
    <n v="0"/>
    <n v="0"/>
    <n v="995670000"/>
    <n v="0"/>
    <n v="2000000000"/>
    <n v="0"/>
    <n v="2000000000"/>
    <n v="1533779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PUESTAS EN MARCHA"/>
    <m/>
    <m/>
    <m/>
    <m/>
    <m/>
    <m/>
    <m/>
    <m/>
    <m/>
    <m/>
    <m/>
  </r>
  <r>
    <n v="22"/>
    <s v="P"/>
    <x v="6"/>
    <x v="6"/>
    <s v="REGIONAL"/>
    <x v="2"/>
    <s v="EJECUCION"/>
    <n v="30430874"/>
    <s v="ACTUALIZACION, MODIFICACION Y REESTRUCTURACION DE LA PROPUESTA PROT (C33)"/>
    <n v="403457000"/>
    <m/>
    <m/>
    <n v="0"/>
    <m/>
    <n v="384067000"/>
    <n v="0"/>
    <n v="384067000"/>
    <n v="19390000"/>
    <s v="TRAMITE CONVENIO"/>
    <s v="RS*"/>
  </r>
  <r>
    <n v="29"/>
    <s v="P"/>
    <x v="8"/>
    <x v="6"/>
    <s v="REGIONAL"/>
    <x v="2"/>
    <s v="EJECUCION"/>
    <n v="30415731"/>
    <s v="EQUIPAMIENTO PLANTAS  POTABILIZADORAS DE EMERGENCIA(C33)"/>
    <n v="669066000"/>
    <n v="0"/>
    <n v="0"/>
    <n v="0"/>
    <n v="669066000"/>
    <n v="669066000"/>
    <n v="0"/>
    <n v="669066000"/>
    <n v="0"/>
    <s v="CON CONVENIO"/>
    <s v="RS*"/>
  </r>
  <r>
    <n v="31"/>
    <s v="P"/>
    <x v="6"/>
    <x v="6"/>
    <s v="REGIONAL"/>
    <x v="2"/>
    <s v="EJECUCION"/>
    <n v="30460140"/>
    <s v="CONSERVACION FACHADAS Y CIRCULACIONES CENTRO ADMINISTRATIVO REGIONAL (C33)"/>
    <n v="3000000000"/>
    <m/>
    <m/>
    <n v="0"/>
    <m/>
    <n v="400000000"/>
    <n v="0"/>
    <n v="400000000"/>
    <n v="2600000000"/>
    <s v="REQUERIMIENTO"/>
    <s v="RS*"/>
  </r>
  <r>
    <n v="31"/>
    <s v="P"/>
    <x v="6"/>
    <x v="6"/>
    <s v="REGIONAL"/>
    <x v="1"/>
    <s v="PREFACTIBILIDAD"/>
    <n v="30409780"/>
    <s v="REPOSICION COMPLEJOR FRONTERIZO CARDENAL SAMORE"/>
    <n v="435192000"/>
    <m/>
    <m/>
    <n v="0"/>
    <m/>
    <n v="435192000"/>
    <n v="0"/>
    <n v="435192000"/>
    <n v="0"/>
    <s v="CON CONVENIO"/>
    <s v="RS"/>
  </r>
  <r>
    <m/>
    <m/>
    <x v="0"/>
    <x v="0"/>
    <m/>
    <x v="0"/>
    <m/>
    <m/>
    <s v="TOTAL INICIATIVAS PUESTA EN MARCHA"/>
    <n v="4507715000"/>
    <n v="0"/>
    <n v="0"/>
    <n v="0"/>
    <n v="669066000"/>
    <n v="1888325000"/>
    <n v="0"/>
    <n v="1888325000"/>
    <n v="2619390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NUEVAS"/>
    <m/>
    <m/>
    <m/>
    <m/>
    <m/>
    <m/>
    <m/>
    <m/>
    <m/>
    <m/>
    <m/>
  </r>
  <r>
    <n v="31"/>
    <s v="N"/>
    <x v="6"/>
    <x v="6"/>
    <s v="REGIONAL"/>
    <x v="7"/>
    <s v="EJECUCION"/>
    <n v="30469138"/>
    <s v="DIAGNOSTICO PARA LA ESTRATEGIA REGIONAL RESIDUOS SOLIDOS"/>
    <n v="99796000"/>
    <m/>
    <m/>
    <n v="0"/>
    <m/>
    <n v="50000000"/>
    <n v="0"/>
    <n v="50000000"/>
    <n v="49796000"/>
    <s v="ARI"/>
    <s v="SR"/>
  </r>
  <r>
    <n v="31"/>
    <s v="N"/>
    <x v="1"/>
    <x v="6"/>
    <s v="REGIONAL"/>
    <x v="2"/>
    <s v="EJECUCION"/>
    <n v="30488757"/>
    <s v="HABILITACION BANCO DE LECHE MATERNA DONADA"/>
    <n v="600000000"/>
    <m/>
    <m/>
    <n v="0"/>
    <m/>
    <n v="0"/>
    <n v="0"/>
    <n v="0"/>
    <n v="600000000"/>
    <s v="SOLICITUD SSR"/>
    <s v="SR"/>
  </r>
  <r>
    <n v="29"/>
    <s v="N"/>
    <x v="1"/>
    <x v="6"/>
    <s v="REGIONAL"/>
    <x v="2"/>
    <s v="EJECUCION"/>
    <n v="40001507"/>
    <s v="HABILITACION DE BOX Y CAMARA HIPERBARICA(C33)"/>
    <n v="690000000"/>
    <m/>
    <m/>
    <n v="0"/>
    <m/>
    <n v="0"/>
    <n v="0"/>
    <n v="0"/>
    <n v="690000000"/>
    <s v="SOLICITUD SSR"/>
    <s v="SR*"/>
  </r>
  <r>
    <n v="29"/>
    <s v="N"/>
    <x v="1"/>
    <x v="6"/>
    <s v="REGIONAL"/>
    <x v="2"/>
    <s v="EJECUCION"/>
    <n v="30488894"/>
    <s v="ADQUISICION EQUIPOS Y EQUIPAMIENTO PARA HABILITACION PABELLON CMA (C33)"/>
    <n v="1055427000"/>
    <m/>
    <m/>
    <n v="0"/>
    <m/>
    <n v="0"/>
    <n v="0"/>
    <n v="0"/>
    <n v="1055427000"/>
    <s v="SOLICITUD SSR"/>
    <s v="SR*"/>
  </r>
  <r>
    <n v="31"/>
    <s v="N"/>
    <x v="2"/>
    <x v="6"/>
    <s v="REGIONAL"/>
    <x v="2"/>
    <s v="DISEÑO"/>
    <n v="30433022"/>
    <s v="CONSTRUCCION EDIFICIO INSTITUCIONAL ONEMI LOS LAGOS"/>
    <n v="200000000"/>
    <m/>
    <m/>
    <n v="0"/>
    <m/>
    <n v="0"/>
    <n v="0"/>
    <n v="0"/>
    <n v="200000000"/>
    <s v="SOLICITUD ONEMI"/>
    <s v="SR"/>
  </r>
  <r>
    <m/>
    <m/>
    <x v="0"/>
    <x v="0"/>
    <m/>
    <x v="0"/>
    <m/>
    <m/>
    <s v="TOTAL DE INICIATIVAS NUEVAS"/>
    <n v="2645223000"/>
    <n v="0"/>
    <n v="0"/>
    <n v="0"/>
    <n v="0"/>
    <n v="50000000"/>
    <n v="0"/>
    <n v="50000000"/>
    <n v="2595223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TOTAL REGIONAL"/>
    <n v="11682387000"/>
    <n v="0"/>
    <n v="0"/>
    <n v="995670000"/>
    <n v="669066000"/>
    <n v="3938325000"/>
    <n v="0"/>
    <n v="3938325000"/>
    <n v="6748392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FOMENTO"/>
    <m/>
    <m/>
    <m/>
    <m/>
    <m/>
    <m/>
    <m/>
    <m/>
    <m/>
    <m/>
    <m/>
  </r>
  <r>
    <m/>
    <m/>
    <x v="0"/>
    <x v="0"/>
    <m/>
    <x v="0"/>
    <m/>
    <m/>
    <s v="INICIATIVAS DE ARRASTRE"/>
    <m/>
    <m/>
    <m/>
    <m/>
    <m/>
    <m/>
    <m/>
    <m/>
    <m/>
    <m/>
    <m/>
  </r>
  <r>
    <n v="33"/>
    <s v="A"/>
    <x v="12"/>
    <x v="7"/>
    <s v="FOMENTO"/>
    <x v="10"/>
    <s v="EJECUCION"/>
    <n v="30342022"/>
    <s v="TRANSFERENCIA PDT PECUARIO BOVINO Y AGROINDUSTRIAL TPV"/>
    <n v="198000000"/>
    <n v="100250000"/>
    <n v="95495961"/>
    <n v="193245960"/>
    <n v="97750000"/>
    <n v="2254039"/>
    <n v="0"/>
    <n v="2254039"/>
    <n v="2500001"/>
    <s v="EN EJECUCION"/>
    <s v="RS"/>
  </r>
  <r>
    <n v="33"/>
    <s v="A"/>
    <x v="7"/>
    <x v="7"/>
    <s v="FOMENTO"/>
    <x v="2"/>
    <s v="EJECUCION"/>
    <n v="30364279"/>
    <s v="TRANSFERENCIA PROGRAMA  FOMENTO PRODUCTIVO ASOCIATIVO 2 REGION DE LOS LAGOS"/>
    <n v="1007332301"/>
    <m/>
    <m/>
    <n v="994077298"/>
    <m/>
    <n v="0"/>
    <n v="0"/>
    <n v="0"/>
    <n v="13255003"/>
    <s v="EN EJECUCION"/>
    <s v="RS**"/>
  </r>
  <r>
    <n v="33"/>
    <s v="A"/>
    <x v="7"/>
    <x v="7"/>
    <s v="FOMENTO"/>
    <x v="2"/>
    <s v="EJECUCION"/>
    <n v="30399283"/>
    <s v="DIFUSION PROG. DE APLICACIÓN DE ESTRATEGIAS DE PROMOCION"/>
    <n v="12000000"/>
    <m/>
    <m/>
    <n v="0"/>
    <m/>
    <n v="0"/>
    <n v="0"/>
    <n v="0"/>
    <n v="12000000"/>
    <s v="EN EJECUCION"/>
    <s v="RS**"/>
  </r>
  <r>
    <n v="33"/>
    <s v="A"/>
    <x v="12"/>
    <x v="7"/>
    <s v="FOMENTO"/>
    <x v="10"/>
    <s v="EJECUCION"/>
    <n v="30326872"/>
    <s v="TRANSFERENCIA Y ADOPCION DESARROLLO CAPITAL HUMANO PARA LA AGRICULTURA FAMILIAR CAMPESINA"/>
    <n v="60000000"/>
    <m/>
    <m/>
    <n v="59123879"/>
    <m/>
    <n v="0"/>
    <n v="0"/>
    <n v="0"/>
    <n v="876121"/>
    <s v="EN EJECUCION"/>
    <s v="RS**"/>
  </r>
  <r>
    <n v="33"/>
    <s v="A"/>
    <x v="11"/>
    <x v="7"/>
    <s v="FOMENTO"/>
    <x v="10"/>
    <s v="EJECUCION"/>
    <n v="30341732"/>
    <s v="TRANSFERENCIA FORTALECER PESCA ARTESANAL CHAITEN, HUALAIHUE Y COCHAMO"/>
    <n v="378000000"/>
    <m/>
    <m/>
    <n v="292548000"/>
    <m/>
    <n v="45024120"/>
    <n v="45024120"/>
    <n v="0"/>
    <n v="40427880"/>
    <s v="EN EJECUCION"/>
    <s v="RS**"/>
  </r>
  <r>
    <n v="33"/>
    <s v="A"/>
    <x v="7"/>
    <x v="7"/>
    <s v="FOMENTO"/>
    <x v="10"/>
    <s v="EJECUCION"/>
    <n v="30342073"/>
    <s v="TRANSFERENCIA DESARROLLO SUSTENTABLE DESTINO TURISTICO PATAGONIA VERDE"/>
    <n v="960000000"/>
    <n v="238750000"/>
    <n v="243750000"/>
    <n v="482500000"/>
    <n v="721250000"/>
    <n v="332475880"/>
    <n v="0"/>
    <n v="332475880"/>
    <n v="145024120"/>
    <s v="EN EJECUCION"/>
    <s v="RS"/>
  </r>
  <r>
    <n v="33"/>
    <s v="A"/>
    <x v="7"/>
    <x v="7"/>
    <s v="FOMENTO"/>
    <x v="10"/>
    <s v="EJECUCION"/>
    <n v="30345125"/>
    <s v="TRANSFERENCIA FORTALECIMIENTO MICRO Y PEQUEÑA EMPRESA"/>
    <n v="1060000000"/>
    <n v="265000000"/>
    <n v="543713059"/>
    <n v="790964379"/>
    <n v="795000000"/>
    <n v="251286941"/>
    <n v="0"/>
    <n v="251286941"/>
    <n v="17748680"/>
    <s v="EN EJECUCION"/>
    <s v="RS"/>
  </r>
  <r>
    <n v="33"/>
    <s v="A"/>
    <x v="7"/>
    <x v="7"/>
    <s v="FOMENTO"/>
    <x v="10"/>
    <s v="EJECUCION"/>
    <n v="30342023"/>
    <s v="CAPACITACION CENTRO EMPRENDIMIENTO PATAGONIA VERDE "/>
    <n v="602433000"/>
    <m/>
    <n v="237132000"/>
    <n v="184553121"/>
    <n v="182650500"/>
    <n v="182650500"/>
    <n v="0"/>
    <n v="182650500"/>
    <n v="235229379"/>
    <s v="EN EJECUCION"/>
    <s v="RS"/>
  </r>
  <r>
    <n v="33"/>
    <s v="A"/>
    <x v="12"/>
    <x v="7"/>
    <s v="FOMENTO"/>
    <x v="10"/>
    <s v="EJECUCION"/>
    <n v="30329922"/>
    <s v="TRANSFERENCIA TECNOLOGICA PARA EL DESARROLLO Y POTENCIAMIENTO DE LA AFC"/>
    <n v="530000000"/>
    <n v="0"/>
    <n v="72900000"/>
    <n v="72327909"/>
    <n v="530000000"/>
    <n v="200000000"/>
    <n v="0"/>
    <n v="200000000"/>
    <n v="257672091"/>
    <s v="EN EJECUCION"/>
    <s v="RS"/>
  </r>
  <r>
    <n v="33"/>
    <s v="A"/>
    <x v="12"/>
    <x v="7"/>
    <s v="FOMENTO"/>
    <x v="10"/>
    <s v="EJECUCION"/>
    <n v="30341173"/>
    <s v="TRANSFERENCIA PROGRAMA VALORACION SELLO ORIGEN DE PRODUCTOS SILVOAGROPECUARIOS"/>
    <n v="450000000"/>
    <n v="0"/>
    <n v="50000000"/>
    <n v="49745252"/>
    <n v="450000000"/>
    <n v="250000000"/>
    <n v="0"/>
    <n v="250000000"/>
    <n v="150254748"/>
    <s v="EN EJECUCION"/>
    <s v="RS"/>
  </r>
  <r>
    <n v="33"/>
    <s v="A"/>
    <x v="12"/>
    <x v="7"/>
    <s v="FOMENTO"/>
    <x v="10"/>
    <s v="EJECUCION"/>
    <n v="30341175"/>
    <s v="PROGRAMA MEJORAMIENTO GENETICO OVINO/BOVINO TPV"/>
    <n v="600000000"/>
    <n v="0"/>
    <n v="80000000"/>
    <n v="80000000"/>
    <n v="600000000"/>
    <n v="300000000"/>
    <n v="0"/>
    <n v="300000000"/>
    <n v="220000000"/>
    <s v="EN EJECUCION"/>
    <s v="RS"/>
  </r>
  <r>
    <n v="33"/>
    <s v="A"/>
    <x v="12"/>
    <x v="7"/>
    <s v="FOMENTO"/>
    <x v="10"/>
    <s v="EJECUCION"/>
    <n v="30341424"/>
    <s v="TRANSFERENCIA MONITOREO SITUACION SANITARIA EN BOVINOS Y OVINOS DEL TPV"/>
    <n v="169500000"/>
    <n v="0"/>
    <n v="25000000"/>
    <n v="24997878"/>
    <n v="169500000"/>
    <n v="80000000"/>
    <n v="0"/>
    <n v="80000000"/>
    <n v="64502122"/>
    <s v="EN EJECUCION"/>
    <s v="RS"/>
  </r>
  <r>
    <n v="33"/>
    <s v="A"/>
    <x v="12"/>
    <x v="7"/>
    <s v="FOMENTO"/>
    <x v="10"/>
    <s v="EJECUCION"/>
    <n v="30341439"/>
    <s v="TRANSFERENCIA PROGRAMA RECUPERACION SUELO DEGRADADOS EN TPV"/>
    <n v="210000000"/>
    <n v="0"/>
    <n v="2000000"/>
    <n v="0"/>
    <n v="210000000"/>
    <n v="150000000"/>
    <n v="0"/>
    <n v="150000000"/>
    <n v="60000000"/>
    <s v="EN EJECUCION"/>
    <s v="RS"/>
  </r>
  <r>
    <n v="33"/>
    <s v="A"/>
    <x v="7"/>
    <x v="7"/>
    <s v="FOMENTO"/>
    <x v="10"/>
    <s v="EJECUCION"/>
    <n v="30337226"/>
    <s v="TRANSFERENCIA DESARROLLO DEL T.I.E. EN TERRITORIO PATAGONIA VERDE "/>
    <n v="1275000000"/>
    <n v="468750000"/>
    <n v="480839575"/>
    <n v="696647777"/>
    <n v="806250000"/>
    <n v="255000000"/>
    <n v="0"/>
    <n v="255000000"/>
    <n v="323352223"/>
    <s v="EN EJECUCION"/>
    <s v="RS"/>
  </r>
  <r>
    <n v="33"/>
    <s v="A"/>
    <x v="11"/>
    <x v="7"/>
    <s v="FOMENTO"/>
    <x v="10"/>
    <s v="EJECUCION"/>
    <n v="30398531"/>
    <s v="CAPITAL SEMILLA PARA POTENCIAR LOS SEIS EJES PRODUCTIVOS A DE LA PROVINCIA DE PALENA"/>
    <n v="658032000"/>
    <n v="150000000"/>
    <n v="154500000"/>
    <n v="178556502"/>
    <n v="450000000"/>
    <n v="205000000"/>
    <n v="0"/>
    <n v="205000000"/>
    <n v="274475498"/>
    <s v="EN EJECUCION"/>
    <s v="RS"/>
  </r>
  <r>
    <n v="33"/>
    <s v="A"/>
    <x v="12"/>
    <x v="7"/>
    <s v="FOMENTO"/>
    <x v="10"/>
    <s v="EJECUCION"/>
    <n v="30341275"/>
    <s v="TRANSFERENCIA PROGRAMA REGULARIZACION DERECHO APROVECHAMIENTOS DE AGUA"/>
    <n v="203000000"/>
    <n v="40050000"/>
    <n v="52706045"/>
    <n v="86207000"/>
    <n v="162950000"/>
    <n v="90000000"/>
    <n v="0"/>
    <n v="90000000"/>
    <n v="26793000"/>
    <s v="EN EJECUCION"/>
    <s v="RS"/>
  </r>
  <r>
    <n v="33"/>
    <s v="A"/>
    <x v="7"/>
    <x v="7"/>
    <s v="FOMENTO"/>
    <x v="10"/>
    <s v="EJECUCION"/>
    <n v="30341323"/>
    <s v="TRANSFERENCIA FORTALECIMIENTO Y COMPETITIVIDAD DE LA ARTESANIA "/>
    <n v="190000000"/>
    <n v="46050000"/>
    <n v="75021720"/>
    <n v="118572000"/>
    <n v="143950000"/>
    <n v="70117000"/>
    <n v="0"/>
    <n v="70117000"/>
    <n v="1311000"/>
    <s v="EN EJECUCION"/>
    <s v="RS"/>
  </r>
  <r>
    <n v="33"/>
    <s v="A"/>
    <x v="7"/>
    <x v="7"/>
    <s v="FOMENTO"/>
    <x v="10"/>
    <s v="EJECUCION"/>
    <n v="30341325"/>
    <s v="TRANSFERENCIA Y ASESORIA  TECNICA EN TURISMO RURAL II ETAPA"/>
    <n v="355000000"/>
    <n v="2550000"/>
    <n v="90170172"/>
    <n v="90171000"/>
    <n v="352450000"/>
    <n v="200000000"/>
    <n v="0"/>
    <n v="200000000"/>
    <n v="64829000"/>
    <s v="EN EJECUCION"/>
    <s v="RS"/>
  </r>
  <r>
    <n v="33"/>
    <s v="A"/>
    <x v="12"/>
    <x v="7"/>
    <s v="FOMENTO"/>
    <x v="10"/>
    <s v="EJECUCION"/>
    <n v="30341329"/>
    <s v="TRANSFERENCIA ASESORIA ESPECIALIZADA CONSOLIDACION TENENCIA TIERRA EN AFC"/>
    <n v="309000000"/>
    <n v="70796750"/>
    <n v="81180487"/>
    <n v="136309404"/>
    <n v="238203250"/>
    <n v="137000000"/>
    <n v="0"/>
    <n v="137000000"/>
    <n v="35690596"/>
    <s v="EN EJECUCION"/>
    <s v="RS"/>
  </r>
  <r>
    <n v="33"/>
    <s v="A"/>
    <x v="6"/>
    <x v="7"/>
    <s v="FOMENTO"/>
    <x v="10"/>
    <s v="EJECUCION"/>
    <n v="30426980"/>
    <s v="SANEAMIENTO DE LA TENENCIA IRREGULAR DE LA PROPIEDAD PATAGONIA VERDE"/>
    <n v="500000000"/>
    <n v="0"/>
    <n v="53513743"/>
    <n v="0"/>
    <n v="500000000"/>
    <n v="330000000"/>
    <n v="0"/>
    <n v="330000000"/>
    <n v="170000000"/>
    <s v="EN EJECUCION"/>
    <s v="RS"/>
  </r>
  <r>
    <n v="33"/>
    <s v="A"/>
    <x v="7"/>
    <x v="7"/>
    <s v="FOMENTO"/>
    <x v="2"/>
    <s v="EJECUCION"/>
    <n v="30363825"/>
    <s v="TRANSFERENCIA APOYO A LA COMPETITIVIDAD PRODUCTORES MAPUCHES"/>
    <n v="1000000000"/>
    <n v="125000000"/>
    <n v="210000000"/>
    <n v="334999998"/>
    <n v="875000000"/>
    <n v="465000000"/>
    <n v="0"/>
    <n v="465000000"/>
    <n v="200000002"/>
    <s v="EN EJECUCION"/>
    <s v="RS"/>
  </r>
  <r>
    <n v="33"/>
    <s v="A"/>
    <x v="12"/>
    <x v="7"/>
    <s v="FOMENTO"/>
    <x v="11"/>
    <s v="EJECUCION"/>
    <n v="30136317"/>
    <s v="CAPACITACION ASESORIA TECNICA EN TURISMO RURAL PARA PEQUEÑOS AGRICULToRES"/>
    <n v="191000000"/>
    <n v="47750000"/>
    <n v="94925000"/>
    <n v="78350572"/>
    <n v="143250000"/>
    <n v="48325000"/>
    <n v="0"/>
    <n v="48325000"/>
    <n v="64324428"/>
    <s v="EN EJECUCION"/>
    <s v="RS"/>
  </r>
  <r>
    <n v="33"/>
    <s v="A"/>
    <x v="12"/>
    <x v="7"/>
    <s v="FOMENTO"/>
    <x v="2"/>
    <s v="EJECUCION"/>
    <n v="30137060"/>
    <s v="TRANSFERENCIA PROGRAMAS DE INVERSIONES PRODUCTIVAS EN FAMILIAS USUARIAS DE PROGRAMAS DE ASESORIA INDAP"/>
    <n v="2332740000"/>
    <n v="787041682"/>
    <n v="926143318"/>
    <n v="1317041682"/>
    <n v="1545698318"/>
    <n v="500000000"/>
    <n v="0"/>
    <n v="500000000"/>
    <n v="515698318"/>
    <s v="EN EJECUCION"/>
    <s v="RS"/>
  </r>
  <r>
    <n v="33"/>
    <s v="A"/>
    <x v="12"/>
    <x v="7"/>
    <s v="FOMENTO"/>
    <x v="10"/>
    <s v="EJECUCION"/>
    <n v="30341233"/>
    <s v="OBRAS MENORES DE RIEGO Y SUMINISTRO DE AGUA AFC"/>
    <n v="769600000"/>
    <n v="117500000"/>
    <n v="326550000"/>
    <n v="409000000"/>
    <n v="652100000"/>
    <n v="280000000"/>
    <n v="0"/>
    <n v="280000000"/>
    <n v="80600000"/>
    <s v="EN EJECUCION"/>
    <s v="RS"/>
  </r>
  <r>
    <n v="33"/>
    <s v="A"/>
    <x v="6"/>
    <x v="7"/>
    <s v="FOMENTO"/>
    <x v="11"/>
    <s v="EJECUCION"/>
    <n v="30378428"/>
    <s v="SANEAMIENTO ASESORIA LEGAL Y TECNICA  CONSOLIDACION DE LA TENENCIA IMPERFECTA  DE TIERRAS"/>
    <n v="539266000"/>
    <n v="0"/>
    <n v="117476000"/>
    <n v="152013727"/>
    <n v="539266000"/>
    <n v="387252273"/>
    <n v="0"/>
    <n v="387252273"/>
    <n v="0"/>
    <s v="EN EJECUCION"/>
    <s v="RS"/>
  </r>
  <r>
    <n v="33"/>
    <s v="A"/>
    <x v="12"/>
    <x v="7"/>
    <s v="FOMENTO"/>
    <x v="2"/>
    <s v="EJECUCION"/>
    <n v="30433775"/>
    <s v="MEJORAMIENTO DE SUELOS  EN TERRITORIOS INDIGENAS"/>
    <n v="500000000"/>
    <n v="0"/>
    <n v="30000000"/>
    <n v="7766711"/>
    <n v="500000000"/>
    <n v="300000000"/>
    <n v="0"/>
    <n v="300000000"/>
    <n v="192233289"/>
    <s v="EN EJECUCION"/>
    <s v="RS"/>
  </r>
  <r>
    <n v="33"/>
    <s v="A"/>
    <x v="12"/>
    <x v="7"/>
    <s v="FOMENTO"/>
    <x v="2"/>
    <s v="EJECUCION"/>
    <n v="30482019"/>
    <s v="ERRADICACION VISON DE LA REGION DE LOS LAGOS"/>
    <n v="400000000"/>
    <n v="0"/>
    <n v="11000000"/>
    <n v="0"/>
    <n v="400000000"/>
    <n v="300000000"/>
    <n v="0"/>
    <n v="300000000"/>
    <n v="100000000"/>
    <s v="EN EJECUCION"/>
    <s v="RS"/>
  </r>
  <r>
    <n v="33"/>
    <s v="A"/>
    <x v="12"/>
    <x v="7"/>
    <s v="FOMENTO"/>
    <x v="2"/>
    <s v="EJECUCION"/>
    <n v="30482027"/>
    <s v="ERRADICACION SE LA BRUCELOSIS BOVINA"/>
    <n v="500000000"/>
    <n v="0"/>
    <n v="21793000"/>
    <n v="20999364"/>
    <n v="500000000"/>
    <n v="300000000"/>
    <n v="0"/>
    <n v="300000000"/>
    <n v="179000636"/>
    <s v="EN EJECUCION"/>
    <s v="RS"/>
  </r>
  <r>
    <n v="33"/>
    <s v="A"/>
    <x v="6"/>
    <x v="7"/>
    <s v="FOMENTO"/>
    <x v="11"/>
    <s v="EJECUCION"/>
    <n v="30405874"/>
    <s v="CAPACITACION NUCLEOS GESTORES TERRITORIOS PIRDT"/>
    <n v="413277000"/>
    <n v="50000000"/>
    <n v="215921891"/>
    <n v="253421837"/>
    <n v="363277000"/>
    <n v="150250575"/>
    <n v="0"/>
    <n v="150250575"/>
    <n v="9604588"/>
    <s v="EN EJECUCION"/>
    <s v="RS"/>
  </r>
  <r>
    <n v="33"/>
    <s v="A"/>
    <x v="11"/>
    <x v="7"/>
    <s v="FOMENTO"/>
    <x v="2"/>
    <s v="EJECUCION"/>
    <n v="30135459"/>
    <s v="TRANSFERENCIA INVERSIÓN EN LA MIPE DEL MEJILLÓN CHILENO"/>
    <n v="917732000"/>
    <n v="471333901"/>
    <n v="311031901"/>
    <n v="772970293"/>
    <n v="328666099"/>
    <n v="22087198"/>
    <n v="0"/>
    <n v="22087198"/>
    <n v="122674509"/>
    <s v="EN EJECUCION"/>
    <s v="RS"/>
  </r>
  <r>
    <n v="33"/>
    <s v="A"/>
    <x v="11"/>
    <x v="7"/>
    <s v="FOMENTO"/>
    <x v="2"/>
    <s v="EJECUCION"/>
    <n v="30349427"/>
    <s v="TRANSFERENCIA MEJORAMIENTO DE LA PRODUCTIVIDAD EN ÁREAS DE MANEJO II"/>
    <n v="540800000"/>
    <n v="80000000"/>
    <n v="215256000"/>
    <n v="211243811"/>
    <n v="460800000"/>
    <n v="245544000"/>
    <n v="0"/>
    <n v="245544000"/>
    <n v="84012189"/>
    <s v="EN EJECUCION"/>
    <s v="RS"/>
  </r>
  <r>
    <n v="33"/>
    <s v="A"/>
    <x v="7"/>
    <x v="7"/>
    <s v="FOMENTO"/>
    <x v="2"/>
    <s v="EJECUCION"/>
    <n v="30440729"/>
    <s v="PROGRAMA APOYO INTEGRAL A LAS FERIAS LIBRES"/>
    <n v="350961000"/>
    <n v="72527237"/>
    <n v="93962534"/>
    <n v="166490237"/>
    <n v="247472763"/>
    <n v="153510229"/>
    <n v="0"/>
    <n v="153510229"/>
    <n v="30960534"/>
    <s v="EN EJECUCION"/>
    <s v="RS"/>
  </r>
  <r>
    <n v="33"/>
    <s v="A"/>
    <x v="7"/>
    <x v="7"/>
    <s v="FOMENTO"/>
    <x v="2"/>
    <s v="EJECUCION"/>
    <n v="30464733"/>
    <s v="TRANFERENCIA EMERGENCIA PRODUCTIVA FERIANTES Y COCINERIAS DEL MAR"/>
    <n v="552107000"/>
    <n v="491888375"/>
    <n v="0"/>
    <n v="491888375"/>
    <n v="11525625"/>
    <n v="11525625"/>
    <n v="0"/>
    <n v="11525625"/>
    <n v="48693000"/>
    <s v="EN EJECUCION"/>
    <s v="RS"/>
  </r>
  <r>
    <n v="33"/>
    <s v="A"/>
    <x v="12"/>
    <x v="7"/>
    <s v="FOMENTO"/>
    <x v="2"/>
    <s v="EJECUCION"/>
    <n v="30351343"/>
    <s v="CAPACITACION Y VALORIZACION DE PRODUCTOS AGROPECUARIOS"/>
    <n v="450000000"/>
    <n v="0"/>
    <n v="20000000"/>
    <n v="20000000"/>
    <n v="450000000"/>
    <n v="230000000"/>
    <n v="0"/>
    <n v="230000000"/>
    <n v="200000000"/>
    <s v="EN EJECUCION"/>
    <s v="RS"/>
  </r>
  <r>
    <n v="33"/>
    <s v="A"/>
    <x v="12"/>
    <x v="7"/>
    <s v="FOMENTO"/>
    <x v="10"/>
    <s v="EJECUCION"/>
    <n v="30419826"/>
    <s v="CAPACITACION PARA EL FOMENTO AGROFORESTAL EN PALENA Y COCHAMO"/>
    <n v="315000000"/>
    <n v="0"/>
    <n v="50000000"/>
    <n v="49500000"/>
    <n v="315000000"/>
    <n v="150000000"/>
    <n v="0"/>
    <n v="150000000"/>
    <n v="115500000"/>
    <s v="EN EJECUCION"/>
    <s v="RS"/>
  </r>
  <r>
    <n v="33"/>
    <s v="A"/>
    <x v="12"/>
    <x v="7"/>
    <s v="FOMENTO"/>
    <x v="2"/>
    <s v="EJECUCION"/>
    <n v="30434988"/>
    <s v="TRANSFERENCIA PROGRAMA INTEGRAL DE RIEGO REGION DE LOS LAGOS"/>
    <n v="2000000000"/>
    <n v="191993532"/>
    <n v="358006648"/>
    <n v="532448249"/>
    <n v="1808006468"/>
    <n v="700000000"/>
    <n v="0"/>
    <n v="700000000"/>
    <n v="767551751"/>
    <s v="EN EJECUCION"/>
    <s v="RS"/>
  </r>
  <r>
    <n v="33"/>
    <s v="A"/>
    <x v="12"/>
    <x v="7"/>
    <s v="FOMENTO"/>
    <x v="2"/>
    <s v="EJECUCION"/>
    <n v="30481688"/>
    <s v="FOMENTO AGROECOLOGIA  Y PRODUCCION AGRICULTURA"/>
    <n v="500000000"/>
    <n v="0"/>
    <n v="96000000"/>
    <n v="57601935"/>
    <n v="500000000"/>
    <n v="250000000"/>
    <n v="0"/>
    <n v="250000000"/>
    <n v="192398065"/>
    <s v="EN EJECUCION"/>
    <s v="RS"/>
  </r>
  <r>
    <n v="33"/>
    <s v="A"/>
    <x v="6"/>
    <x v="7"/>
    <s v="FOMENTO"/>
    <x v="2"/>
    <s v="EJECUCION"/>
    <n v="30136269"/>
    <s v="PROG. RECAMBIO CALEFACTORES CIUDAD OSORNO"/>
    <n v="1535160000"/>
    <n v="375000000"/>
    <n v="250000000"/>
    <n v="624866319"/>
    <n v="1125000000"/>
    <n v="375000000"/>
    <n v="0"/>
    <n v="375000000"/>
    <n v="535293681"/>
    <s v="EN EJECUCION"/>
    <s v="RS"/>
  </r>
  <r>
    <n v="33"/>
    <s v="A"/>
    <x v="6"/>
    <x v="7"/>
    <s v="FOMENTO"/>
    <x v="2"/>
    <s v="EJECUCION"/>
    <n v="30136293"/>
    <s v="PROG. IMPLEMENTACION DE BUENAS PRACTICAS AMBIENTALES"/>
    <n v="500000000"/>
    <n v="243360000"/>
    <n v="134001000"/>
    <n v="382704098"/>
    <n v="256640000"/>
    <n v="117295902"/>
    <n v="0"/>
    <n v="117295902"/>
    <n v="0"/>
    <s v="EN EJECUCION"/>
    <s v="RS"/>
  </r>
  <r>
    <n v="33"/>
    <s v="A"/>
    <x v="6"/>
    <x v="7"/>
    <s v="FOMENTO"/>
    <x v="2"/>
    <s v="EJECUCION"/>
    <n v="30136320"/>
    <s v="PROTECCION APLICACIÓN MODELO USO SUST. EN PAISAJE CONSERV. CHILOÉ"/>
    <n v="688299000"/>
    <n v="0"/>
    <n v="32099819"/>
    <n v="32047278"/>
    <n v="600000000"/>
    <n v="460000000"/>
    <n v="0"/>
    <n v="460000000"/>
    <n v="196251722"/>
    <s v="EN EJECUCION"/>
    <s v="RS"/>
  </r>
  <r>
    <n v="33"/>
    <s v="A"/>
    <x v="5"/>
    <x v="7"/>
    <s v="FOMENTO"/>
    <x v="2"/>
    <s v="EJECUCION"/>
    <n v="30106837"/>
    <s v="TRANSFERENCIAS DE HERRAMIENTAS DE VIDA PARA EL APRENDIZAJE"/>
    <n v="1208000000"/>
    <n v="619000000"/>
    <n v="0"/>
    <n v="619000000"/>
    <n v="589000000"/>
    <n v="389000000"/>
    <n v="0"/>
    <n v="389000000"/>
    <n v="200000000"/>
    <s v="EN EJECUCION"/>
    <s v="RS"/>
  </r>
  <r>
    <n v="33"/>
    <s v="A"/>
    <x v="5"/>
    <x v="7"/>
    <s v="FOMENTO"/>
    <x v="2"/>
    <s v="EJECUCION"/>
    <n v="30124775"/>
    <s v="MEJORAMIENTO EDUCACION POBLACION ADULTA X REGION"/>
    <n v="279511000"/>
    <n v="19365000"/>
    <n v="0"/>
    <n v="19365000"/>
    <n v="260146000"/>
    <n v="260146000"/>
    <n v="0"/>
    <n v="260146000"/>
    <n v="0"/>
    <s v="EN EJECUCION"/>
    <s v="RS"/>
  </r>
  <r>
    <n v="33"/>
    <s v="A"/>
    <x v="5"/>
    <x v="7"/>
    <s v="FOMENTO"/>
    <x v="2"/>
    <s v="EJECUCION"/>
    <n v="30124802"/>
    <s v="TRANSFERENCIA CAPACITACION MEJORAMIENTO DE LA ACTIVIDAD FISICA"/>
    <n v="389000000"/>
    <n v="17450000"/>
    <n v="0"/>
    <n v="17450000"/>
    <n v="371550000"/>
    <n v="250000000"/>
    <n v="0"/>
    <n v="250000000"/>
    <n v="121550000"/>
    <s v="EN EJECUCION"/>
    <s v="RS"/>
  </r>
  <r>
    <n v="33"/>
    <s v="A"/>
    <x v="5"/>
    <x v="7"/>
    <s v="FOMENTO"/>
    <x v="2"/>
    <s v="EJECUCION"/>
    <n v="30129698"/>
    <s v="CAPACITACION PERFECCIONAMIENTO ASIGNATURA LENGUA INDIGENA"/>
    <n v="630000000"/>
    <n v="157500000"/>
    <n v="0"/>
    <n v="157500000"/>
    <n v="472500000"/>
    <n v="275000000"/>
    <n v="0"/>
    <n v="275000000"/>
    <n v="197500000"/>
    <s v="EN EJECUCION"/>
    <s v="RS"/>
  </r>
  <r>
    <n v="33"/>
    <s v="A"/>
    <x v="11"/>
    <x v="7"/>
    <s v="FOMENTO"/>
    <x v="2"/>
    <s v="EJECUCION"/>
    <n v="30398277"/>
    <s v="RECUPERACION Y DIVERSIFICACION PRODUCCION ACUICOLA EN PEQUEÑA ESCALA"/>
    <n v="394000000"/>
    <n v="0"/>
    <n v="4700000"/>
    <n v="0"/>
    <n v="200000000"/>
    <n v="120000000"/>
    <n v="0"/>
    <n v="120000000"/>
    <n v="274000000"/>
    <s v="EN EJECUCION"/>
    <s v="RS"/>
  </r>
  <r>
    <n v="33"/>
    <s v="A"/>
    <x v="7"/>
    <x v="7"/>
    <s v="FOMENTO"/>
    <x v="2"/>
    <s v="EJECUCION"/>
    <n v="30342025"/>
    <s v="TRANSFERENCIA GESTIÓN DEL TERRITORIO TURÍSTICO, REGIÓN DE LOS LAGOS "/>
    <n v="737376000"/>
    <n v="70000000"/>
    <n v="216300000"/>
    <n v="285768614"/>
    <n v="630000000"/>
    <n v="220000000"/>
    <n v="0"/>
    <n v="220000000"/>
    <n v="231607386"/>
    <s v="EN EJECUCION"/>
    <s v="RS"/>
  </r>
  <r>
    <n v="33"/>
    <s v="A"/>
    <x v="1"/>
    <x v="7"/>
    <s v="FOMENTO"/>
    <x v="2"/>
    <s v="EJECUCION"/>
    <n v="30135830"/>
    <s v="TRANSFERENCIA  TECNOLOGICA PREVENCION PRECOZ DE NEOPLASIAS COLORECTALES"/>
    <n v="200089000"/>
    <n v="30000000"/>
    <n v="122279000"/>
    <n v="152279000"/>
    <n v="170000000"/>
    <n v="47810000"/>
    <n v="0"/>
    <n v="47810000"/>
    <n v="0"/>
    <s v="EN EJECUCION"/>
    <s v="RS"/>
  </r>
  <r>
    <n v="33"/>
    <s v="A"/>
    <x v="11"/>
    <x v="7"/>
    <s v="FOMENTO"/>
    <x v="2"/>
    <s v="EJECUCION"/>
    <n v="30343724"/>
    <s v="PROGRAMA FOMENTO Y DESARROLLO PESCA ARTESANAL REGION DE LOS LAGOS 2014-2016"/>
    <n v="2368886000"/>
    <n v="734535131"/>
    <n v="412524402"/>
    <n v="1026634914"/>
    <n v="525464869"/>
    <n v="112940467"/>
    <n v="0"/>
    <n v="112940467"/>
    <n v="1229310619"/>
    <s v="EN EJECUCION"/>
    <s v="RS"/>
  </r>
  <r>
    <n v="33"/>
    <s v="A"/>
    <x v="11"/>
    <x v="7"/>
    <s v="FOMENTO"/>
    <x v="2"/>
    <s v="EJECUCION"/>
    <n v="30398233"/>
    <s v="RECUPERACION DE DIVERSIDAD PROD DE LA PESCA ARTESANAL"/>
    <n v="900000000"/>
    <n v="0"/>
    <n v="16000000"/>
    <n v="1833333"/>
    <n v="900000000"/>
    <n v="500000000"/>
    <n v="0"/>
    <n v="500000000"/>
    <n v="398166667"/>
    <s v="EN EJECUCION"/>
    <s v="RS"/>
  </r>
  <r>
    <m/>
    <m/>
    <x v="0"/>
    <x v="0"/>
    <m/>
    <x v="0"/>
    <m/>
    <m/>
    <s v="TOTAL DE INICIATIVAS DE ARRASTRE"/>
    <n v="31830101301"/>
    <n v="6083441608"/>
    <n v="6623893275"/>
    <n v="12725732706"/>
    <n v="22150316892"/>
    <n v="10701495749"/>
    <n v="45024120"/>
    <n v="10656471629"/>
    <n v="8402872846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PUESTAS EN MARCHA"/>
    <m/>
    <m/>
    <m/>
    <m/>
    <m/>
    <m/>
    <m/>
    <m/>
    <m/>
    <m/>
    <m/>
  </r>
  <r>
    <n v="33"/>
    <s v="P"/>
    <x v="7"/>
    <x v="7"/>
    <s v="FOMENTO"/>
    <x v="2"/>
    <s v="EJECUCION"/>
    <n v="30482658"/>
    <s v="CAPACITACION Y FORTALECIMIENTO PERSONAS MAYORES"/>
    <n v="230000000"/>
    <n v="0"/>
    <n v="0"/>
    <n v="0"/>
    <n v="230000000"/>
    <n v="76666666.666666672"/>
    <n v="0"/>
    <n v="76666666.666666672"/>
    <n v="153333333.33333331"/>
    <s v="APROBADO CORE"/>
    <s v="RS"/>
  </r>
  <r>
    <n v="33"/>
    <s v="P"/>
    <x v="7"/>
    <x v="7"/>
    <s v="FOMENTO"/>
    <x v="2"/>
    <s v="EJECUCION"/>
    <n v="30484364"/>
    <s v="CAPACITACION DESARROLLO Y FORTALECIMIENTO PERSONAS DISCAPACITADAS"/>
    <n v="230000000"/>
    <n v="0"/>
    <n v="0"/>
    <n v="0"/>
    <n v="500000000"/>
    <n v="76666666.666666672"/>
    <n v="0"/>
    <n v="76666666.666666672"/>
    <n v="153333333.33333331"/>
    <s v="APROBADO CORE"/>
    <s v="RS"/>
  </r>
  <r>
    <m/>
    <m/>
    <x v="0"/>
    <x v="0"/>
    <m/>
    <x v="0"/>
    <m/>
    <m/>
    <s v="TOTAL INICIATIVAS PUESTA EN MARCHA"/>
    <n v="460000000"/>
    <n v="0"/>
    <n v="0"/>
    <n v="0"/>
    <n v="730000000"/>
    <n v="153333333.33333334"/>
    <n v="0"/>
    <n v="153333333.33333334"/>
    <n v="306666666.66666663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INICIATIVAS NUEVAS"/>
    <m/>
    <m/>
    <m/>
    <m/>
    <m/>
    <m/>
    <m/>
    <m/>
    <m/>
    <m/>
    <m/>
  </r>
  <r>
    <n v="33"/>
    <s v="N"/>
    <x v="12"/>
    <x v="7"/>
    <s v="FOMENTO"/>
    <x v="2"/>
    <s v="EJECUCION"/>
    <n v="30485196"/>
    <s v="CAPACITACION Y MEJORAMIENTO OBRAS PARA USO EFICIENTE REC. HIDRICOS A NIVEL PREDIAL EN COM.IND"/>
    <n v="350000000"/>
    <m/>
    <m/>
    <n v="0"/>
    <m/>
    <n v="40000000"/>
    <n v="0"/>
    <n v="40000000"/>
    <n v="310000000"/>
    <s v="ARI"/>
    <s v="SR"/>
  </r>
  <r>
    <n v="33"/>
    <s v="N"/>
    <x v="11"/>
    <x v="7"/>
    <s v="FOMENTO"/>
    <x v="2"/>
    <s v="EJECUCION"/>
    <n v="30485060"/>
    <s v="RECUPERACION DE ACTIVIDADES PRODUCTIVAS DE LA PESCA ARTESANAL"/>
    <n v="500000000"/>
    <m/>
    <m/>
    <n v="0"/>
    <m/>
    <n v="35000000"/>
    <n v="0"/>
    <n v="35000000"/>
    <n v="465000000"/>
    <s v="ARI"/>
    <s v="SR"/>
  </r>
  <r>
    <n v="33"/>
    <s v="N"/>
    <x v="7"/>
    <x v="7"/>
    <s v="REGIONAL"/>
    <x v="2"/>
    <s v="EJECUCION"/>
    <n v="30485426"/>
    <s v="CAPACITACION PARA EL DES. Y FORTAL. RUTA DE LOS PARQUES REG. LOS LAGOS"/>
    <n v="2000000000"/>
    <m/>
    <m/>
    <n v="0"/>
    <m/>
    <n v="20000000"/>
    <n v="0"/>
    <n v="20000000"/>
    <n v="1980000000"/>
    <s v="ARI"/>
    <s v="SR"/>
  </r>
  <r>
    <n v="33"/>
    <s v="N"/>
    <x v="7"/>
    <x v="7"/>
    <s v="PROV. LLANQUIHUE"/>
    <x v="2"/>
    <s v="EJECUCION"/>
    <n v="30479944"/>
    <s v="CAPACITACION DINAMINACION DEST. TURISTICO PMONTT,CALBUCO,MAULLIN PATRIMONIAL"/>
    <n v="514632000"/>
    <m/>
    <m/>
    <n v="0"/>
    <m/>
    <n v="35613425"/>
    <n v="0"/>
    <n v="35613425"/>
    <n v="479018575"/>
    <s v="ARI"/>
    <s v="SR"/>
  </r>
  <r>
    <n v="33"/>
    <s v="N"/>
    <x v="7"/>
    <x v="7"/>
    <s v="PROV. CHILOE"/>
    <x v="2"/>
    <s v="EJECUCION"/>
    <n v="30485206"/>
    <s v="DIFUSION PARA EL FORTALECIMIENTO Y DSLLO DEL SELLO SIPAM CHILOE EN LA AFC"/>
    <n v="450000000"/>
    <m/>
    <m/>
    <n v="0"/>
    <m/>
    <n v="22500000"/>
    <n v="0"/>
    <n v="22500000"/>
    <n v="427500000"/>
    <s v="ARI"/>
    <s v="SR"/>
  </r>
  <r>
    <n v="33"/>
    <s v="N"/>
    <x v="6"/>
    <x v="7"/>
    <s v="CHAITEN"/>
    <x v="2"/>
    <s v="EJECUCION"/>
    <n v="30461825"/>
    <s v="CAPACITACION TRABAJO EN FIBRA ANIMAL Y VEGETAL MUJERES DE CHAITEN"/>
    <n v="172834000"/>
    <m/>
    <m/>
    <n v="0"/>
    <m/>
    <n v="30000000"/>
    <n v="0"/>
    <n v="30000000"/>
    <n v="142834000"/>
    <s v="ARI"/>
    <s v="SR"/>
  </r>
  <r>
    <n v="33"/>
    <s v="N"/>
    <x v="11"/>
    <x v="7"/>
    <s v="FOMENTO"/>
    <x v="2"/>
    <s v="EJECUCION"/>
    <n v="30485056"/>
    <s v="CAPACITACION TECNICA PARA LA IMPLEMENTACION DEL PLAN DE DESARROLLO DE LA INDUSTRIA MITULICULTURA"/>
    <n v="300000000"/>
    <m/>
    <m/>
    <n v="0"/>
    <m/>
    <n v="30000000"/>
    <n v="0"/>
    <n v="30000000"/>
    <n v="270000000"/>
    <s v="ARI"/>
    <s v="SR"/>
  </r>
  <r>
    <n v="33"/>
    <s v="N"/>
    <x v="11"/>
    <x v="7"/>
    <s v="FOMENTO"/>
    <x v="2"/>
    <s v="EJECUCION"/>
    <n v="30485055"/>
    <s v="CAPACITACION PARA FORTALECIEMIENTO TECNOLOGOCO PARA LA IMPLEMETACION DEL PLAN INDUSTRIAL PARA EL CONSUMO HUMANO"/>
    <n v="300000000"/>
    <m/>
    <m/>
    <n v="0"/>
    <m/>
    <n v="30000000"/>
    <n v="0"/>
    <n v="30000000"/>
    <n v="270000000"/>
    <s v="ARI"/>
    <s v="SR"/>
  </r>
  <r>
    <n v="33"/>
    <s v="N"/>
    <x v="7"/>
    <x v="7"/>
    <s v="FOMENTO"/>
    <x v="2"/>
    <s v="EJECUCION"/>
    <n v="30485183"/>
    <s v="CAPACITACION FORTALECIMIENTO DE LA AUTONOMÍA ECONÓMICA DE MUJERES EMPRENDEDORAS DEL SERNAMEG"/>
    <n v="200000000"/>
    <m/>
    <m/>
    <n v="0"/>
    <m/>
    <n v="30000000"/>
    <n v="0"/>
    <n v="30000000"/>
    <n v="170000000"/>
    <s v="ARI"/>
    <s v="SR"/>
  </r>
  <r>
    <n v="33"/>
    <s v="N"/>
    <x v="12"/>
    <x v="7"/>
    <s v="FOMENTO"/>
    <x v="2"/>
    <s v="EJECUCION"/>
    <n v="30400100"/>
    <s v="CAPACITACION ORDENAMIENTO PREDIAL Y FOMENTO A LA PRODUCCIÓN LIMPIA"/>
    <n v="950008000"/>
    <m/>
    <m/>
    <n v="0"/>
    <m/>
    <n v="30000000"/>
    <n v="0"/>
    <n v="30000000"/>
    <n v="920008000"/>
    <s v="ARI"/>
    <s v="SR"/>
  </r>
  <r>
    <n v="33"/>
    <s v="N"/>
    <x v="7"/>
    <x v="7"/>
    <s v="REGIONAL"/>
    <x v="2"/>
    <s v="EJECUCION"/>
    <n v="40001173"/>
    <s v="CAPACITACION ESCUELA DE OFICIOS TURISMO REGION DE LOS LAGOS"/>
    <n v="120000000"/>
    <m/>
    <m/>
    <n v="0"/>
    <m/>
    <n v="10000000"/>
    <n v="0"/>
    <n v="10000000"/>
    <n v="110000000"/>
    <s v="SOLICITUD DIPLAN"/>
    <s v="SR"/>
  </r>
  <r>
    <n v="33"/>
    <s v="N"/>
    <x v="11"/>
    <x v="7"/>
    <s v="REGIONAL"/>
    <x v="2"/>
    <s v="EJECUCION"/>
    <s v="S/C"/>
    <s v="TRANSFERENCIA DE LA TECNOLOGIA DE PRODUCCION DE JUVENILES DEL PULPO ROJO PATAGONICO"/>
    <n v="301766000"/>
    <m/>
    <m/>
    <n v="0"/>
    <m/>
    <n v="10000000"/>
    <n v="0"/>
    <n v="10000000"/>
    <n v="291766000"/>
    <s v="SOLICITUD DIPLAN"/>
    <s v="SR"/>
  </r>
  <r>
    <n v="33"/>
    <s v="N"/>
    <x v="11"/>
    <x v="7"/>
    <s v="REGIONAL"/>
    <x v="2"/>
    <s v="EJECUCION"/>
    <s v="S/C"/>
    <s v="POTENCIAMIENTO Y DIVERSIFICACION DE LOS ACUICULTORES DE PEQUEÑA ESCALA Y AMERB"/>
    <n v="408440000"/>
    <m/>
    <m/>
    <n v="0"/>
    <m/>
    <n v="10000000"/>
    <n v="0"/>
    <n v="10000000"/>
    <n v="398440000"/>
    <s v="SOLICITUD DIPLAN"/>
    <s v="SR"/>
  </r>
  <r>
    <n v="33"/>
    <s v="N"/>
    <x v="11"/>
    <x v="7"/>
    <s v="REGIONAL"/>
    <x v="11"/>
    <s v="EJECUCION"/>
    <n v="40000965"/>
    <s v="ASISTENCIA TECNICA PESCADORES ARTESANALES SUBTERRITORIO 2 PMDT PATAGONIA VERDE"/>
    <n v="109650000"/>
    <m/>
    <m/>
    <n v="0"/>
    <m/>
    <n v="70000000"/>
    <n v="0"/>
    <n v="70000000"/>
    <n v="39650000"/>
    <s v="SOLICITUD DIPLAN"/>
    <s v="SR"/>
  </r>
  <r>
    <n v="33"/>
    <s v="N"/>
    <x v="7"/>
    <x v="7"/>
    <s v="REGIONAL"/>
    <x v="2"/>
    <s v="EJECUCION"/>
    <n v="30433774"/>
    <s v="DIFUSION Y PROMOCION TURISTICA REGION DE LOS LAGOS"/>
    <n v="2700000000"/>
    <m/>
    <m/>
    <n v="0"/>
    <m/>
    <n v="10000000"/>
    <n v="0"/>
    <n v="10000000"/>
    <n v="2690000000"/>
    <s v="SOLICITUD DIPLAN"/>
    <s v="SR"/>
  </r>
  <r>
    <n v="33"/>
    <s v="N"/>
    <x v="7"/>
    <x v="7"/>
    <s v="REGIONAL"/>
    <x v="2"/>
    <s v="EJECUCION"/>
    <n v="40001266"/>
    <s v="CAPACITACION PARA DESARROLLO Y FORTALECIMIENTO PRODUCTIVO DE ZONAS ESTRATEGICAS"/>
    <n v="400000000"/>
    <m/>
    <m/>
    <n v="0"/>
    <m/>
    <n v="10000000"/>
    <n v="0"/>
    <n v="10000000"/>
    <n v="390000000"/>
    <s v="SOLICITUD DIPLAN"/>
    <s v="SR"/>
  </r>
  <r>
    <n v="33"/>
    <s v="N"/>
    <x v="7"/>
    <x v="7"/>
    <s v="PROV. CHILOE"/>
    <x v="2"/>
    <s v="EJECUCION"/>
    <n v="40000631"/>
    <s v="CAPACITACION Y FORTALECIMIENTO PESCADORES ARTESANALES DE CUCAO"/>
    <n v="200000000"/>
    <m/>
    <m/>
    <n v="0"/>
    <m/>
    <n v="30000000"/>
    <n v="0"/>
    <n v="30000000"/>
    <n v="170000000"/>
    <s v="ARI"/>
    <s v="SR"/>
  </r>
  <r>
    <n v="33"/>
    <s v="N"/>
    <x v="6"/>
    <x v="7"/>
    <s v="REGIONAL"/>
    <x v="12"/>
    <s v="EJECUCION"/>
    <s v="S/C"/>
    <s v="FONDO INNOVACION Y COMPETITIVIDAD"/>
    <n v="1990433000"/>
    <m/>
    <m/>
    <n v="0"/>
    <m/>
    <n v="1990433000"/>
    <n v="0"/>
    <n v="1990433000"/>
    <n v="0"/>
    <s v="APROBADO  LEY "/>
    <s v="RS"/>
  </r>
  <r>
    <m/>
    <m/>
    <x v="0"/>
    <x v="0"/>
    <m/>
    <x v="0"/>
    <m/>
    <m/>
    <s v="TOTAL DE INICIATIVAS NUEVAS"/>
    <n v="11967763000"/>
    <n v="0"/>
    <n v="0"/>
    <n v="0"/>
    <n v="0"/>
    <n v="2443546425"/>
    <n v="0"/>
    <n v="2443546425"/>
    <n v="9524216575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TOTAL FOMENTO"/>
    <n v="44257864301"/>
    <n v="6083441608"/>
    <n v="6623893275"/>
    <n v="12725732706"/>
    <n v="22880316892"/>
    <n v="13298375507.333334"/>
    <n v="45024120"/>
    <n v="13253351387.333334"/>
    <n v="18233756087.666664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s v="TOTAL PRESUPUESTO 2018"/>
    <n v="488685687035.19678"/>
    <n v="30705360298"/>
    <n v="29616989751"/>
    <n v="135082447683"/>
    <n v="112806108714"/>
    <n v="110223094785.64462"/>
    <n v="1565834672"/>
    <n v="108657260113.64462"/>
    <n v="243380144566.55212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7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0:G43" firstHeaderRow="0" firstDataRow="1" firstDataCol="1"/>
  <pivotFields count="20">
    <pivotField showAll="0"/>
    <pivotField showAll="0"/>
    <pivotField axis="axisRow" showAll="0" sortType="descending">
      <items count="19">
        <item x="8"/>
        <item x="2"/>
        <item x="9"/>
        <item x="5"/>
        <item m="1" x="14"/>
        <item x="10"/>
        <item x="7"/>
        <item m="1" x="15"/>
        <item m="1" x="17"/>
        <item x="6"/>
        <item x="11"/>
        <item x="1"/>
        <item x="12"/>
        <item x="3"/>
        <item m="1" x="13"/>
        <item m="1" x="16"/>
        <item x="4"/>
        <item h="1" x="0"/>
        <item t="default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showAll="0"/>
    <pivotField dataField="1" showAll="0"/>
    <pivotField dataField="1" showAll="0"/>
    <pivotField dataField="1" showAll="0"/>
    <pivotField dataField="1" showAll="0"/>
    <pivotField showAll="0"/>
    <pivotField showAll="0"/>
  </pivotFields>
  <rowFields count="1">
    <field x="2"/>
  </rowFields>
  <rowItems count="13">
    <i>
      <x v="13"/>
    </i>
    <i>
      <x v="9"/>
    </i>
    <i>
      <x v="11"/>
    </i>
    <i>
      <x v="3"/>
    </i>
    <i>
      <x v="5"/>
    </i>
    <i>
      <x v="1"/>
    </i>
    <i>
      <x v="2"/>
    </i>
    <i>
      <x/>
    </i>
    <i>
      <x v="12"/>
    </i>
    <i>
      <x v="6"/>
    </i>
    <i>
      <x v="16"/>
    </i>
    <i>
      <x v="10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   COSTO" fld="9" baseField="3" baseItem="6"/>
    <dataField name="   GASTO AÑOS ANTERIORES" fld="12" baseField="3" baseItem="6"/>
    <dataField name=" ENERO" fld="15" baseField="3" baseItem="8"/>
    <dataField name="   SALDO A DICIEMBRE" fld="16" baseField="3" baseItem="6"/>
    <dataField name="   COMPROMISO 2018" fld="14" baseField="3" baseItem="6"/>
    <dataField name="   SALDO POR INVERTIR" fld="17" baseField="3" baseItem="6"/>
  </dataFields>
  <formats count="2"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5">
            <x v="0"/>
            <x v="1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6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14:G26" firstHeaderRow="0" firstDataRow="1" firstDataCol="1"/>
  <pivotFields count="20">
    <pivotField showAll="0"/>
    <pivotField showAll="0"/>
    <pivotField showAll="0"/>
    <pivotField showAll="0"/>
    <pivotField showAll="0"/>
    <pivotField axis="axisRow" showAll="0">
      <items count="15">
        <item m="1" x="13"/>
        <item x="2"/>
        <item x="6"/>
        <item x="3"/>
        <item x="4"/>
        <item x="12"/>
        <item x="7"/>
        <item x="11"/>
        <item x="9"/>
        <item x="10"/>
        <item x="1"/>
        <item x="8"/>
        <item h="1" x="0"/>
        <item h="1" x="5"/>
        <item t="default"/>
      </items>
    </pivotField>
    <pivotField showAll="0"/>
    <pivotField showAll="0"/>
    <pivotField showAll="0"/>
    <pivotField dataField="1" showAll="0"/>
    <pivotField showAll="0"/>
    <pivotField showAll="0"/>
    <pivotField dataField="1" showAll="0"/>
    <pivotField showAll="0"/>
    <pivotField dataField="1" showAll="0"/>
    <pivotField dataField="1" showAll="0"/>
    <pivotField dataField="1" showAll="0"/>
    <pivotField dataField="1" showAll="0"/>
    <pivotField showAll="0"/>
    <pivotField showAll="0"/>
  </pivotFields>
  <rowFields count="1">
    <field x="5"/>
  </rowFields>
  <row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   COSTO" fld="9" baseField="3" baseItem="6"/>
    <dataField name="   GASTO AÑOS ANTERIORES" fld="12" baseField="3" baseItem="6"/>
    <dataField name=" ENERO" fld="15" baseField="3" baseItem="8"/>
    <dataField name="   SALDO A DICIEMBRE" fld="16" baseField="3" baseItem="6"/>
    <dataField name="   COMPROMISO 2018" fld="14" baseField="3" baseItem="6"/>
    <dataField name="   SALDO POR INVERTIR" fld="17" baseField="3" baseItem="6"/>
  </dataFields>
  <formats count="2">
    <format dxfId="3">
      <pivotArea outline="0" collapsedLevelsAreSubtotals="1" fieldPosition="0"/>
    </format>
    <format dxfId="2">
      <pivotArea dataOnly="0" labelOnly="1" outline="0" fieldPosition="0">
        <references count="1">
          <reference field="4294967294" count="5">
            <x v="0"/>
            <x v="1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5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G11" firstHeaderRow="0" firstDataRow="1" firstDataCol="1"/>
  <pivotFields count="20">
    <pivotField showAll="0"/>
    <pivotField showAll="0"/>
    <pivotField showAll="0"/>
    <pivotField axis="axisRow" showAll="0">
      <items count="11">
        <item m="1" x="8"/>
        <item x="1"/>
        <item x="2"/>
        <item x="3"/>
        <item x="7"/>
        <item x="4"/>
        <item x="5"/>
        <item m="1" x="9"/>
        <item x="6"/>
        <item h="1" x="0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showAll="0"/>
    <pivotField dataField="1" showAll="0"/>
    <pivotField dataField="1" showAll="0"/>
    <pivotField dataField="1" showAll="0"/>
    <pivotField dataField="1" showAll="0"/>
    <pivotField showAll="0"/>
    <pivotField showAll="0"/>
  </pivotFields>
  <rowFields count="1">
    <field x="3"/>
  </rowFields>
  <rowItems count="8">
    <i>
      <x v="1"/>
    </i>
    <i>
      <x v="2"/>
    </i>
    <i>
      <x v="3"/>
    </i>
    <i>
      <x v="4"/>
    </i>
    <i>
      <x v="5"/>
    </i>
    <i>
      <x v="6"/>
    </i>
    <i>
      <x v="8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   COSTO" fld="9" baseField="3" baseItem="6"/>
    <dataField name="   GASTO AÑOS ANTERIORES" fld="12" baseField="3" baseItem="6"/>
    <dataField name=" ENERO" fld="15" baseField="3" baseItem="8"/>
    <dataField name="   SALDO A DICIEMBRE" fld="16" baseField="3" baseItem="6"/>
    <dataField name="   COMPROMISO 2018" fld="14" baseField="3" baseItem="6"/>
    <dataField name="   SALDO POR INVERTIR" fld="17" baseField="3" baseItem="6"/>
  </dataFields>
  <formats count="2"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5">
            <x v="0"/>
            <x v="1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46"/>
  <sheetViews>
    <sheetView topLeftCell="A10" workbookViewId="0">
      <selection activeCell="C29" sqref="C29"/>
    </sheetView>
  </sheetViews>
  <sheetFormatPr baseColWidth="10" defaultColWidth="11.42578125" defaultRowHeight="12.75" x14ac:dyDescent="0.2"/>
  <cols>
    <col min="1" max="1" width="12.7109375" style="69" bestFit="1" customWidth="1"/>
    <col min="2" max="2" width="12.85546875" style="69" bestFit="1" customWidth="1"/>
    <col min="3" max="4" width="13.7109375" style="69" bestFit="1" customWidth="1"/>
    <col min="5" max="5" width="15.7109375" style="69" bestFit="1" customWidth="1"/>
    <col min="6" max="6" width="13.42578125" style="69" customWidth="1"/>
    <col min="7" max="7" width="8" style="69" customWidth="1"/>
    <col min="8" max="8" width="12.85546875" style="69" bestFit="1" customWidth="1"/>
    <col min="9" max="9" width="13.7109375" style="69" bestFit="1" customWidth="1"/>
    <col min="10" max="10" width="11.28515625" style="69" customWidth="1"/>
    <col min="11" max="11" width="2.7109375" style="69" bestFit="1" customWidth="1"/>
    <col min="12" max="12" width="24.42578125" style="69" customWidth="1"/>
    <col min="13" max="15" width="2" style="69" bestFit="1" customWidth="1"/>
    <col min="16" max="16" width="18.42578125" style="69" bestFit="1" customWidth="1"/>
    <col min="17" max="17" width="14.7109375" style="69" bestFit="1" customWidth="1"/>
    <col min="18" max="18" width="11.5703125" style="69" customWidth="1"/>
    <col min="19" max="19" width="3.28515625" style="69" customWidth="1"/>
    <col min="20" max="221" width="11.42578125" style="69"/>
    <col min="222" max="222" width="1.85546875" style="69" bestFit="1" customWidth="1"/>
    <col min="223" max="224" width="2" style="69" bestFit="1" customWidth="1"/>
    <col min="225" max="225" width="2.5703125" style="69" customWidth="1"/>
    <col min="226" max="226" width="2.28515625" style="69" bestFit="1" customWidth="1"/>
    <col min="227" max="227" width="11.42578125" style="69"/>
    <col min="228" max="228" width="1.85546875" style="69" bestFit="1" customWidth="1"/>
    <col min="229" max="229" width="2" style="69" bestFit="1" customWidth="1"/>
    <col min="230" max="231" width="0" style="69" hidden="1" customWidth="1"/>
    <col min="232" max="232" width="2.140625" style="69" customWidth="1"/>
    <col min="233" max="233" width="2.28515625" style="69" bestFit="1" customWidth="1"/>
    <col min="234" max="234" width="2" style="69" customWidth="1"/>
    <col min="235" max="235" width="1.7109375" style="69" bestFit="1" customWidth="1"/>
    <col min="236" max="477" width="11.42578125" style="69"/>
    <col min="478" max="478" width="1.85546875" style="69" bestFit="1" customWidth="1"/>
    <col min="479" max="480" width="2" style="69" bestFit="1" customWidth="1"/>
    <col min="481" max="481" width="2.5703125" style="69" customWidth="1"/>
    <col min="482" max="482" width="2.28515625" style="69" bestFit="1" customWidth="1"/>
    <col min="483" max="483" width="11.42578125" style="69"/>
    <col min="484" max="484" width="1.85546875" style="69" bestFit="1" customWidth="1"/>
    <col min="485" max="485" width="2" style="69" bestFit="1" customWidth="1"/>
    <col min="486" max="487" width="0" style="69" hidden="1" customWidth="1"/>
    <col min="488" max="488" width="2.140625" style="69" customWidth="1"/>
    <col min="489" max="489" width="2.28515625" style="69" bestFit="1" customWidth="1"/>
    <col min="490" max="490" width="2" style="69" customWidth="1"/>
    <col min="491" max="491" width="1.7109375" style="69" bestFit="1" customWidth="1"/>
    <col min="492" max="733" width="11.42578125" style="69"/>
    <col min="734" max="734" width="1.85546875" style="69" bestFit="1" customWidth="1"/>
    <col min="735" max="736" width="2" style="69" bestFit="1" customWidth="1"/>
    <col min="737" max="737" width="2.5703125" style="69" customWidth="1"/>
    <col min="738" max="738" width="2.28515625" style="69" bestFit="1" customWidth="1"/>
    <col min="739" max="739" width="11.42578125" style="69"/>
    <col min="740" max="740" width="1.85546875" style="69" bestFit="1" customWidth="1"/>
    <col min="741" max="741" width="2" style="69" bestFit="1" customWidth="1"/>
    <col min="742" max="743" width="0" style="69" hidden="1" customWidth="1"/>
    <col min="744" max="744" width="2.140625" style="69" customWidth="1"/>
    <col min="745" max="745" width="2.28515625" style="69" bestFit="1" customWidth="1"/>
    <col min="746" max="746" width="2" style="69" customWidth="1"/>
    <col min="747" max="747" width="1.7109375" style="69" bestFit="1" customWidth="1"/>
    <col min="748" max="989" width="11.42578125" style="69"/>
    <col min="990" max="990" width="1.85546875" style="69" bestFit="1" customWidth="1"/>
    <col min="991" max="992" width="2" style="69" bestFit="1" customWidth="1"/>
    <col min="993" max="993" width="2.5703125" style="69" customWidth="1"/>
    <col min="994" max="994" width="2.28515625" style="69" bestFit="1" customWidth="1"/>
    <col min="995" max="995" width="11.42578125" style="69"/>
    <col min="996" max="996" width="1.85546875" style="69" bestFit="1" customWidth="1"/>
    <col min="997" max="997" width="2" style="69" bestFit="1" customWidth="1"/>
    <col min="998" max="999" width="0" style="69" hidden="1" customWidth="1"/>
    <col min="1000" max="1000" width="2.140625" style="69" customWidth="1"/>
    <col min="1001" max="1001" width="2.28515625" style="69" bestFit="1" customWidth="1"/>
    <col min="1002" max="1002" width="2" style="69" customWidth="1"/>
    <col min="1003" max="1003" width="1.7109375" style="69" bestFit="1" customWidth="1"/>
    <col min="1004" max="1245" width="11.42578125" style="69"/>
    <col min="1246" max="1246" width="1.85546875" style="69" bestFit="1" customWidth="1"/>
    <col min="1247" max="1248" width="2" style="69" bestFit="1" customWidth="1"/>
    <col min="1249" max="1249" width="2.5703125" style="69" customWidth="1"/>
    <col min="1250" max="1250" width="2.28515625" style="69" bestFit="1" customWidth="1"/>
    <col min="1251" max="1251" width="11.42578125" style="69"/>
    <col min="1252" max="1252" width="1.85546875" style="69" bestFit="1" customWidth="1"/>
    <col min="1253" max="1253" width="2" style="69" bestFit="1" customWidth="1"/>
    <col min="1254" max="1255" width="0" style="69" hidden="1" customWidth="1"/>
    <col min="1256" max="1256" width="2.140625" style="69" customWidth="1"/>
    <col min="1257" max="1257" width="2.28515625" style="69" bestFit="1" customWidth="1"/>
    <col min="1258" max="1258" width="2" style="69" customWidth="1"/>
    <col min="1259" max="1259" width="1.7109375" style="69" bestFit="1" customWidth="1"/>
    <col min="1260" max="1501" width="11.42578125" style="69"/>
    <col min="1502" max="1502" width="1.85546875" style="69" bestFit="1" customWidth="1"/>
    <col min="1503" max="1504" width="2" style="69" bestFit="1" customWidth="1"/>
    <col min="1505" max="1505" width="2.5703125" style="69" customWidth="1"/>
    <col min="1506" max="1506" width="2.28515625" style="69" bestFit="1" customWidth="1"/>
    <col min="1507" max="1507" width="11.42578125" style="69"/>
    <col min="1508" max="1508" width="1.85546875" style="69" bestFit="1" customWidth="1"/>
    <col min="1509" max="1509" width="2" style="69" bestFit="1" customWidth="1"/>
    <col min="1510" max="1511" width="0" style="69" hidden="1" customWidth="1"/>
    <col min="1512" max="1512" width="2.140625" style="69" customWidth="1"/>
    <col min="1513" max="1513" width="2.28515625" style="69" bestFit="1" customWidth="1"/>
    <col min="1514" max="1514" width="2" style="69" customWidth="1"/>
    <col min="1515" max="1515" width="1.7109375" style="69" bestFit="1" customWidth="1"/>
    <col min="1516" max="1757" width="11.42578125" style="69"/>
    <col min="1758" max="1758" width="1.85546875" style="69" bestFit="1" customWidth="1"/>
    <col min="1759" max="1760" width="2" style="69" bestFit="1" customWidth="1"/>
    <col min="1761" max="1761" width="2.5703125" style="69" customWidth="1"/>
    <col min="1762" max="1762" width="2.28515625" style="69" bestFit="1" customWidth="1"/>
    <col min="1763" max="1763" width="11.42578125" style="69"/>
    <col min="1764" max="1764" width="1.85546875" style="69" bestFit="1" customWidth="1"/>
    <col min="1765" max="1765" width="2" style="69" bestFit="1" customWidth="1"/>
    <col min="1766" max="1767" width="0" style="69" hidden="1" customWidth="1"/>
    <col min="1768" max="1768" width="2.140625" style="69" customWidth="1"/>
    <col min="1769" max="1769" width="2.28515625" style="69" bestFit="1" customWidth="1"/>
    <col min="1770" max="1770" width="2" style="69" customWidth="1"/>
    <col min="1771" max="1771" width="1.7109375" style="69" bestFit="1" customWidth="1"/>
    <col min="1772" max="2013" width="11.42578125" style="69"/>
    <col min="2014" max="2014" width="1.85546875" style="69" bestFit="1" customWidth="1"/>
    <col min="2015" max="2016" width="2" style="69" bestFit="1" customWidth="1"/>
    <col min="2017" max="2017" width="2.5703125" style="69" customWidth="1"/>
    <col min="2018" max="2018" width="2.28515625" style="69" bestFit="1" customWidth="1"/>
    <col min="2019" max="2019" width="11.42578125" style="69"/>
    <col min="2020" max="2020" width="1.85546875" style="69" bestFit="1" customWidth="1"/>
    <col min="2021" max="2021" width="2" style="69" bestFit="1" customWidth="1"/>
    <col min="2022" max="2023" width="0" style="69" hidden="1" customWidth="1"/>
    <col min="2024" max="2024" width="2.140625" style="69" customWidth="1"/>
    <col min="2025" max="2025" width="2.28515625" style="69" bestFit="1" customWidth="1"/>
    <col min="2026" max="2026" width="2" style="69" customWidth="1"/>
    <col min="2027" max="2027" width="1.7109375" style="69" bestFit="1" customWidth="1"/>
    <col min="2028" max="2269" width="11.42578125" style="69"/>
    <col min="2270" max="2270" width="1.85546875" style="69" bestFit="1" customWidth="1"/>
    <col min="2271" max="2272" width="2" style="69" bestFit="1" customWidth="1"/>
    <col min="2273" max="2273" width="2.5703125" style="69" customWidth="1"/>
    <col min="2274" max="2274" width="2.28515625" style="69" bestFit="1" customWidth="1"/>
    <col min="2275" max="2275" width="11.42578125" style="69"/>
    <col min="2276" max="2276" width="1.85546875" style="69" bestFit="1" customWidth="1"/>
    <col min="2277" max="2277" width="2" style="69" bestFit="1" customWidth="1"/>
    <col min="2278" max="2279" width="0" style="69" hidden="1" customWidth="1"/>
    <col min="2280" max="2280" width="2.140625" style="69" customWidth="1"/>
    <col min="2281" max="2281" width="2.28515625" style="69" bestFit="1" customWidth="1"/>
    <col min="2282" max="2282" width="2" style="69" customWidth="1"/>
    <col min="2283" max="2283" width="1.7109375" style="69" bestFit="1" customWidth="1"/>
    <col min="2284" max="2525" width="11.42578125" style="69"/>
    <col min="2526" max="2526" width="1.85546875" style="69" bestFit="1" customWidth="1"/>
    <col min="2527" max="2528" width="2" style="69" bestFit="1" customWidth="1"/>
    <col min="2529" max="2529" width="2.5703125" style="69" customWidth="1"/>
    <col min="2530" max="2530" width="2.28515625" style="69" bestFit="1" customWidth="1"/>
    <col min="2531" max="2531" width="11.42578125" style="69"/>
    <col min="2532" max="2532" width="1.85546875" style="69" bestFit="1" customWidth="1"/>
    <col min="2533" max="2533" width="2" style="69" bestFit="1" customWidth="1"/>
    <col min="2534" max="2535" width="0" style="69" hidden="1" customWidth="1"/>
    <col min="2536" max="2536" width="2.140625" style="69" customWidth="1"/>
    <col min="2537" max="2537" width="2.28515625" style="69" bestFit="1" customWidth="1"/>
    <col min="2538" max="2538" width="2" style="69" customWidth="1"/>
    <col min="2539" max="2539" width="1.7109375" style="69" bestFit="1" customWidth="1"/>
    <col min="2540" max="2781" width="11.42578125" style="69"/>
    <col min="2782" max="2782" width="1.85546875" style="69" bestFit="1" customWidth="1"/>
    <col min="2783" max="2784" width="2" style="69" bestFit="1" customWidth="1"/>
    <col min="2785" max="2785" width="2.5703125" style="69" customWidth="1"/>
    <col min="2786" max="2786" width="2.28515625" style="69" bestFit="1" customWidth="1"/>
    <col min="2787" max="2787" width="11.42578125" style="69"/>
    <col min="2788" max="2788" width="1.85546875" style="69" bestFit="1" customWidth="1"/>
    <col min="2789" max="2789" width="2" style="69" bestFit="1" customWidth="1"/>
    <col min="2790" max="2791" width="0" style="69" hidden="1" customWidth="1"/>
    <col min="2792" max="2792" width="2.140625" style="69" customWidth="1"/>
    <col min="2793" max="2793" width="2.28515625" style="69" bestFit="1" customWidth="1"/>
    <col min="2794" max="2794" width="2" style="69" customWidth="1"/>
    <col min="2795" max="2795" width="1.7109375" style="69" bestFit="1" customWidth="1"/>
    <col min="2796" max="3037" width="11.42578125" style="69"/>
    <col min="3038" max="3038" width="1.85546875" style="69" bestFit="1" customWidth="1"/>
    <col min="3039" max="3040" width="2" style="69" bestFit="1" customWidth="1"/>
    <col min="3041" max="3041" width="2.5703125" style="69" customWidth="1"/>
    <col min="3042" max="3042" width="2.28515625" style="69" bestFit="1" customWidth="1"/>
    <col min="3043" max="3043" width="11.42578125" style="69"/>
    <col min="3044" max="3044" width="1.85546875" style="69" bestFit="1" customWidth="1"/>
    <col min="3045" max="3045" width="2" style="69" bestFit="1" customWidth="1"/>
    <col min="3046" max="3047" width="0" style="69" hidden="1" customWidth="1"/>
    <col min="3048" max="3048" width="2.140625" style="69" customWidth="1"/>
    <col min="3049" max="3049" width="2.28515625" style="69" bestFit="1" customWidth="1"/>
    <col min="3050" max="3050" width="2" style="69" customWidth="1"/>
    <col min="3051" max="3051" width="1.7109375" style="69" bestFit="1" customWidth="1"/>
    <col min="3052" max="3293" width="11.42578125" style="69"/>
    <col min="3294" max="3294" width="1.85546875" style="69" bestFit="1" customWidth="1"/>
    <col min="3295" max="3296" width="2" style="69" bestFit="1" customWidth="1"/>
    <col min="3297" max="3297" width="2.5703125" style="69" customWidth="1"/>
    <col min="3298" max="3298" width="2.28515625" style="69" bestFit="1" customWidth="1"/>
    <col min="3299" max="3299" width="11.42578125" style="69"/>
    <col min="3300" max="3300" width="1.85546875" style="69" bestFit="1" customWidth="1"/>
    <col min="3301" max="3301" width="2" style="69" bestFit="1" customWidth="1"/>
    <col min="3302" max="3303" width="0" style="69" hidden="1" customWidth="1"/>
    <col min="3304" max="3304" width="2.140625" style="69" customWidth="1"/>
    <col min="3305" max="3305" width="2.28515625" style="69" bestFit="1" customWidth="1"/>
    <col min="3306" max="3306" width="2" style="69" customWidth="1"/>
    <col min="3307" max="3307" width="1.7109375" style="69" bestFit="1" customWidth="1"/>
    <col min="3308" max="3549" width="11.42578125" style="69"/>
    <col min="3550" max="3550" width="1.85546875" style="69" bestFit="1" customWidth="1"/>
    <col min="3551" max="3552" width="2" style="69" bestFit="1" customWidth="1"/>
    <col min="3553" max="3553" width="2.5703125" style="69" customWidth="1"/>
    <col min="3554" max="3554" width="2.28515625" style="69" bestFit="1" customWidth="1"/>
    <col min="3555" max="3555" width="11.42578125" style="69"/>
    <col min="3556" max="3556" width="1.85546875" style="69" bestFit="1" customWidth="1"/>
    <col min="3557" max="3557" width="2" style="69" bestFit="1" customWidth="1"/>
    <col min="3558" max="3559" width="0" style="69" hidden="1" customWidth="1"/>
    <col min="3560" max="3560" width="2.140625" style="69" customWidth="1"/>
    <col min="3561" max="3561" width="2.28515625" style="69" bestFit="1" customWidth="1"/>
    <col min="3562" max="3562" width="2" style="69" customWidth="1"/>
    <col min="3563" max="3563" width="1.7109375" style="69" bestFit="1" customWidth="1"/>
    <col min="3564" max="3805" width="11.42578125" style="69"/>
    <col min="3806" max="3806" width="1.85546875" style="69" bestFit="1" customWidth="1"/>
    <col min="3807" max="3808" width="2" style="69" bestFit="1" customWidth="1"/>
    <col min="3809" max="3809" width="2.5703125" style="69" customWidth="1"/>
    <col min="3810" max="3810" width="2.28515625" style="69" bestFit="1" customWidth="1"/>
    <col min="3811" max="3811" width="11.42578125" style="69"/>
    <col min="3812" max="3812" width="1.85546875" style="69" bestFit="1" customWidth="1"/>
    <col min="3813" max="3813" width="2" style="69" bestFit="1" customWidth="1"/>
    <col min="3814" max="3815" width="0" style="69" hidden="1" customWidth="1"/>
    <col min="3816" max="3816" width="2.140625" style="69" customWidth="1"/>
    <col min="3817" max="3817" width="2.28515625" style="69" bestFit="1" customWidth="1"/>
    <col min="3818" max="3818" width="2" style="69" customWidth="1"/>
    <col min="3819" max="3819" width="1.7109375" style="69" bestFit="1" customWidth="1"/>
    <col min="3820" max="4061" width="11.42578125" style="69"/>
    <col min="4062" max="4062" width="1.85546875" style="69" bestFit="1" customWidth="1"/>
    <col min="4063" max="4064" width="2" style="69" bestFit="1" customWidth="1"/>
    <col min="4065" max="4065" width="2.5703125" style="69" customWidth="1"/>
    <col min="4066" max="4066" width="2.28515625" style="69" bestFit="1" customWidth="1"/>
    <col min="4067" max="4067" width="11.42578125" style="69"/>
    <col min="4068" max="4068" width="1.85546875" style="69" bestFit="1" customWidth="1"/>
    <col min="4069" max="4069" width="2" style="69" bestFit="1" customWidth="1"/>
    <col min="4070" max="4071" width="0" style="69" hidden="1" customWidth="1"/>
    <col min="4072" max="4072" width="2.140625" style="69" customWidth="1"/>
    <col min="4073" max="4073" width="2.28515625" style="69" bestFit="1" customWidth="1"/>
    <col min="4074" max="4074" width="2" style="69" customWidth="1"/>
    <col min="4075" max="4075" width="1.7109375" style="69" bestFit="1" customWidth="1"/>
    <col min="4076" max="4317" width="11.42578125" style="69"/>
    <col min="4318" max="4318" width="1.85546875" style="69" bestFit="1" customWidth="1"/>
    <col min="4319" max="4320" width="2" style="69" bestFit="1" customWidth="1"/>
    <col min="4321" max="4321" width="2.5703125" style="69" customWidth="1"/>
    <col min="4322" max="4322" width="2.28515625" style="69" bestFit="1" customWidth="1"/>
    <col min="4323" max="4323" width="11.42578125" style="69"/>
    <col min="4324" max="4324" width="1.85546875" style="69" bestFit="1" customWidth="1"/>
    <col min="4325" max="4325" width="2" style="69" bestFit="1" customWidth="1"/>
    <col min="4326" max="4327" width="0" style="69" hidden="1" customWidth="1"/>
    <col min="4328" max="4328" width="2.140625" style="69" customWidth="1"/>
    <col min="4329" max="4329" width="2.28515625" style="69" bestFit="1" customWidth="1"/>
    <col min="4330" max="4330" width="2" style="69" customWidth="1"/>
    <col min="4331" max="4331" width="1.7109375" style="69" bestFit="1" customWidth="1"/>
    <col min="4332" max="4573" width="11.42578125" style="69"/>
    <col min="4574" max="4574" width="1.85546875" style="69" bestFit="1" customWidth="1"/>
    <col min="4575" max="4576" width="2" style="69" bestFit="1" customWidth="1"/>
    <col min="4577" max="4577" width="2.5703125" style="69" customWidth="1"/>
    <col min="4578" max="4578" width="2.28515625" style="69" bestFit="1" customWidth="1"/>
    <col min="4579" max="4579" width="11.42578125" style="69"/>
    <col min="4580" max="4580" width="1.85546875" style="69" bestFit="1" customWidth="1"/>
    <col min="4581" max="4581" width="2" style="69" bestFit="1" customWidth="1"/>
    <col min="4582" max="4583" width="0" style="69" hidden="1" customWidth="1"/>
    <col min="4584" max="4584" width="2.140625" style="69" customWidth="1"/>
    <col min="4585" max="4585" width="2.28515625" style="69" bestFit="1" customWidth="1"/>
    <col min="4586" max="4586" width="2" style="69" customWidth="1"/>
    <col min="4587" max="4587" width="1.7109375" style="69" bestFit="1" customWidth="1"/>
    <col min="4588" max="4829" width="11.42578125" style="69"/>
    <col min="4830" max="4830" width="1.85546875" style="69" bestFit="1" customWidth="1"/>
    <col min="4831" max="4832" width="2" style="69" bestFit="1" customWidth="1"/>
    <col min="4833" max="4833" width="2.5703125" style="69" customWidth="1"/>
    <col min="4834" max="4834" width="2.28515625" style="69" bestFit="1" customWidth="1"/>
    <col min="4835" max="4835" width="11.42578125" style="69"/>
    <col min="4836" max="4836" width="1.85546875" style="69" bestFit="1" customWidth="1"/>
    <col min="4837" max="4837" width="2" style="69" bestFit="1" customWidth="1"/>
    <col min="4838" max="4839" width="0" style="69" hidden="1" customWidth="1"/>
    <col min="4840" max="4840" width="2.140625" style="69" customWidth="1"/>
    <col min="4841" max="4841" width="2.28515625" style="69" bestFit="1" customWidth="1"/>
    <col min="4842" max="4842" width="2" style="69" customWidth="1"/>
    <col min="4843" max="4843" width="1.7109375" style="69" bestFit="1" customWidth="1"/>
    <col min="4844" max="5085" width="11.42578125" style="69"/>
    <col min="5086" max="5086" width="1.85546875" style="69" bestFit="1" customWidth="1"/>
    <col min="5087" max="5088" width="2" style="69" bestFit="1" customWidth="1"/>
    <col min="5089" max="5089" width="2.5703125" style="69" customWidth="1"/>
    <col min="5090" max="5090" width="2.28515625" style="69" bestFit="1" customWidth="1"/>
    <col min="5091" max="5091" width="11.42578125" style="69"/>
    <col min="5092" max="5092" width="1.85546875" style="69" bestFit="1" customWidth="1"/>
    <col min="5093" max="5093" width="2" style="69" bestFit="1" customWidth="1"/>
    <col min="5094" max="5095" width="0" style="69" hidden="1" customWidth="1"/>
    <col min="5096" max="5096" width="2.140625" style="69" customWidth="1"/>
    <col min="5097" max="5097" width="2.28515625" style="69" bestFit="1" customWidth="1"/>
    <col min="5098" max="5098" width="2" style="69" customWidth="1"/>
    <col min="5099" max="5099" width="1.7109375" style="69" bestFit="1" customWidth="1"/>
    <col min="5100" max="5341" width="11.42578125" style="69"/>
    <col min="5342" max="5342" width="1.85546875" style="69" bestFit="1" customWidth="1"/>
    <col min="5343" max="5344" width="2" style="69" bestFit="1" customWidth="1"/>
    <col min="5345" max="5345" width="2.5703125" style="69" customWidth="1"/>
    <col min="5346" max="5346" width="2.28515625" style="69" bestFit="1" customWidth="1"/>
    <col min="5347" max="5347" width="11.42578125" style="69"/>
    <col min="5348" max="5348" width="1.85546875" style="69" bestFit="1" customWidth="1"/>
    <col min="5349" max="5349" width="2" style="69" bestFit="1" customWidth="1"/>
    <col min="5350" max="5351" width="0" style="69" hidden="1" customWidth="1"/>
    <col min="5352" max="5352" width="2.140625" style="69" customWidth="1"/>
    <col min="5353" max="5353" width="2.28515625" style="69" bestFit="1" customWidth="1"/>
    <col min="5354" max="5354" width="2" style="69" customWidth="1"/>
    <col min="5355" max="5355" width="1.7109375" style="69" bestFit="1" customWidth="1"/>
    <col min="5356" max="5597" width="11.42578125" style="69"/>
    <col min="5598" max="5598" width="1.85546875" style="69" bestFit="1" customWidth="1"/>
    <col min="5599" max="5600" width="2" style="69" bestFit="1" customWidth="1"/>
    <col min="5601" max="5601" width="2.5703125" style="69" customWidth="1"/>
    <col min="5602" max="5602" width="2.28515625" style="69" bestFit="1" customWidth="1"/>
    <col min="5603" max="5603" width="11.42578125" style="69"/>
    <col min="5604" max="5604" width="1.85546875" style="69" bestFit="1" customWidth="1"/>
    <col min="5605" max="5605" width="2" style="69" bestFit="1" customWidth="1"/>
    <col min="5606" max="5607" width="0" style="69" hidden="1" customWidth="1"/>
    <col min="5608" max="5608" width="2.140625" style="69" customWidth="1"/>
    <col min="5609" max="5609" width="2.28515625" style="69" bestFit="1" customWidth="1"/>
    <col min="5610" max="5610" width="2" style="69" customWidth="1"/>
    <col min="5611" max="5611" width="1.7109375" style="69" bestFit="1" customWidth="1"/>
    <col min="5612" max="5853" width="11.42578125" style="69"/>
    <col min="5854" max="5854" width="1.85546875" style="69" bestFit="1" customWidth="1"/>
    <col min="5855" max="5856" width="2" style="69" bestFit="1" customWidth="1"/>
    <col min="5857" max="5857" width="2.5703125" style="69" customWidth="1"/>
    <col min="5858" max="5858" width="2.28515625" style="69" bestFit="1" customWidth="1"/>
    <col min="5859" max="5859" width="11.42578125" style="69"/>
    <col min="5860" max="5860" width="1.85546875" style="69" bestFit="1" customWidth="1"/>
    <col min="5861" max="5861" width="2" style="69" bestFit="1" customWidth="1"/>
    <col min="5862" max="5863" width="0" style="69" hidden="1" customWidth="1"/>
    <col min="5864" max="5864" width="2.140625" style="69" customWidth="1"/>
    <col min="5865" max="5865" width="2.28515625" style="69" bestFit="1" customWidth="1"/>
    <col min="5866" max="5866" width="2" style="69" customWidth="1"/>
    <col min="5867" max="5867" width="1.7109375" style="69" bestFit="1" customWidth="1"/>
    <col min="5868" max="6109" width="11.42578125" style="69"/>
    <col min="6110" max="6110" width="1.85546875" style="69" bestFit="1" customWidth="1"/>
    <col min="6111" max="6112" width="2" style="69" bestFit="1" customWidth="1"/>
    <col min="6113" max="6113" width="2.5703125" style="69" customWidth="1"/>
    <col min="6114" max="6114" width="2.28515625" style="69" bestFit="1" customWidth="1"/>
    <col min="6115" max="6115" width="11.42578125" style="69"/>
    <col min="6116" max="6116" width="1.85546875" style="69" bestFit="1" customWidth="1"/>
    <col min="6117" max="6117" width="2" style="69" bestFit="1" customWidth="1"/>
    <col min="6118" max="6119" width="0" style="69" hidden="1" customWidth="1"/>
    <col min="6120" max="6120" width="2.140625" style="69" customWidth="1"/>
    <col min="6121" max="6121" width="2.28515625" style="69" bestFit="1" customWidth="1"/>
    <col min="6122" max="6122" width="2" style="69" customWidth="1"/>
    <col min="6123" max="6123" width="1.7109375" style="69" bestFit="1" customWidth="1"/>
    <col min="6124" max="6365" width="11.42578125" style="69"/>
    <col min="6366" max="6366" width="1.85546875" style="69" bestFit="1" customWidth="1"/>
    <col min="6367" max="6368" width="2" style="69" bestFit="1" customWidth="1"/>
    <col min="6369" max="6369" width="2.5703125" style="69" customWidth="1"/>
    <col min="6370" max="6370" width="2.28515625" style="69" bestFit="1" customWidth="1"/>
    <col min="6371" max="6371" width="11.42578125" style="69"/>
    <col min="6372" max="6372" width="1.85546875" style="69" bestFit="1" customWidth="1"/>
    <col min="6373" max="6373" width="2" style="69" bestFit="1" customWidth="1"/>
    <col min="6374" max="6375" width="0" style="69" hidden="1" customWidth="1"/>
    <col min="6376" max="6376" width="2.140625" style="69" customWidth="1"/>
    <col min="6377" max="6377" width="2.28515625" style="69" bestFit="1" customWidth="1"/>
    <col min="6378" max="6378" width="2" style="69" customWidth="1"/>
    <col min="6379" max="6379" width="1.7109375" style="69" bestFit="1" customWidth="1"/>
    <col min="6380" max="6621" width="11.42578125" style="69"/>
    <col min="6622" max="6622" width="1.85546875" style="69" bestFit="1" customWidth="1"/>
    <col min="6623" max="6624" width="2" style="69" bestFit="1" customWidth="1"/>
    <col min="6625" max="6625" width="2.5703125" style="69" customWidth="1"/>
    <col min="6626" max="6626" width="2.28515625" style="69" bestFit="1" customWidth="1"/>
    <col min="6627" max="6627" width="11.42578125" style="69"/>
    <col min="6628" max="6628" width="1.85546875" style="69" bestFit="1" customWidth="1"/>
    <col min="6629" max="6629" width="2" style="69" bestFit="1" customWidth="1"/>
    <col min="6630" max="6631" width="0" style="69" hidden="1" customWidth="1"/>
    <col min="6632" max="6632" width="2.140625" style="69" customWidth="1"/>
    <col min="6633" max="6633" width="2.28515625" style="69" bestFit="1" customWidth="1"/>
    <col min="6634" max="6634" width="2" style="69" customWidth="1"/>
    <col min="6635" max="6635" width="1.7109375" style="69" bestFit="1" customWidth="1"/>
    <col min="6636" max="6877" width="11.42578125" style="69"/>
    <col min="6878" max="6878" width="1.85546875" style="69" bestFit="1" customWidth="1"/>
    <col min="6879" max="6880" width="2" style="69" bestFit="1" customWidth="1"/>
    <col min="6881" max="6881" width="2.5703125" style="69" customWidth="1"/>
    <col min="6882" max="6882" width="2.28515625" style="69" bestFit="1" customWidth="1"/>
    <col min="6883" max="6883" width="11.42578125" style="69"/>
    <col min="6884" max="6884" width="1.85546875" style="69" bestFit="1" customWidth="1"/>
    <col min="6885" max="6885" width="2" style="69" bestFit="1" customWidth="1"/>
    <col min="6886" max="6887" width="0" style="69" hidden="1" customWidth="1"/>
    <col min="6888" max="6888" width="2.140625" style="69" customWidth="1"/>
    <col min="6889" max="6889" width="2.28515625" style="69" bestFit="1" customWidth="1"/>
    <col min="6890" max="6890" width="2" style="69" customWidth="1"/>
    <col min="6891" max="6891" width="1.7109375" style="69" bestFit="1" customWidth="1"/>
    <col min="6892" max="7133" width="11.42578125" style="69"/>
    <col min="7134" max="7134" width="1.85546875" style="69" bestFit="1" customWidth="1"/>
    <col min="7135" max="7136" width="2" style="69" bestFit="1" customWidth="1"/>
    <col min="7137" max="7137" width="2.5703125" style="69" customWidth="1"/>
    <col min="7138" max="7138" width="2.28515625" style="69" bestFit="1" customWidth="1"/>
    <col min="7139" max="7139" width="11.42578125" style="69"/>
    <col min="7140" max="7140" width="1.85546875" style="69" bestFit="1" customWidth="1"/>
    <col min="7141" max="7141" width="2" style="69" bestFit="1" customWidth="1"/>
    <col min="7142" max="7143" width="0" style="69" hidden="1" customWidth="1"/>
    <col min="7144" max="7144" width="2.140625" style="69" customWidth="1"/>
    <col min="7145" max="7145" width="2.28515625" style="69" bestFit="1" customWidth="1"/>
    <col min="7146" max="7146" width="2" style="69" customWidth="1"/>
    <col min="7147" max="7147" width="1.7109375" style="69" bestFit="1" customWidth="1"/>
    <col min="7148" max="7389" width="11.42578125" style="69"/>
    <col min="7390" max="7390" width="1.85546875" style="69" bestFit="1" customWidth="1"/>
    <col min="7391" max="7392" width="2" style="69" bestFit="1" customWidth="1"/>
    <col min="7393" max="7393" width="2.5703125" style="69" customWidth="1"/>
    <col min="7394" max="7394" width="2.28515625" style="69" bestFit="1" customWidth="1"/>
    <col min="7395" max="7395" width="11.42578125" style="69"/>
    <col min="7396" max="7396" width="1.85546875" style="69" bestFit="1" customWidth="1"/>
    <col min="7397" max="7397" width="2" style="69" bestFit="1" customWidth="1"/>
    <col min="7398" max="7399" width="0" style="69" hidden="1" customWidth="1"/>
    <col min="7400" max="7400" width="2.140625" style="69" customWidth="1"/>
    <col min="7401" max="7401" width="2.28515625" style="69" bestFit="1" customWidth="1"/>
    <col min="7402" max="7402" width="2" style="69" customWidth="1"/>
    <col min="7403" max="7403" width="1.7109375" style="69" bestFit="1" customWidth="1"/>
    <col min="7404" max="7645" width="11.42578125" style="69"/>
    <col min="7646" max="7646" width="1.85546875" style="69" bestFit="1" customWidth="1"/>
    <col min="7647" max="7648" width="2" style="69" bestFit="1" customWidth="1"/>
    <col min="7649" max="7649" width="2.5703125" style="69" customWidth="1"/>
    <col min="7650" max="7650" width="2.28515625" style="69" bestFit="1" customWidth="1"/>
    <col min="7651" max="7651" width="11.42578125" style="69"/>
    <col min="7652" max="7652" width="1.85546875" style="69" bestFit="1" customWidth="1"/>
    <col min="7653" max="7653" width="2" style="69" bestFit="1" customWidth="1"/>
    <col min="7654" max="7655" width="0" style="69" hidden="1" customWidth="1"/>
    <col min="7656" max="7656" width="2.140625" style="69" customWidth="1"/>
    <col min="7657" max="7657" width="2.28515625" style="69" bestFit="1" customWidth="1"/>
    <col min="7658" max="7658" width="2" style="69" customWidth="1"/>
    <col min="7659" max="7659" width="1.7109375" style="69" bestFit="1" customWidth="1"/>
    <col min="7660" max="7901" width="11.42578125" style="69"/>
    <col min="7902" max="7902" width="1.85546875" style="69" bestFit="1" customWidth="1"/>
    <col min="7903" max="7904" width="2" style="69" bestFit="1" customWidth="1"/>
    <col min="7905" max="7905" width="2.5703125" style="69" customWidth="1"/>
    <col min="7906" max="7906" width="2.28515625" style="69" bestFit="1" customWidth="1"/>
    <col min="7907" max="7907" width="11.42578125" style="69"/>
    <col min="7908" max="7908" width="1.85546875" style="69" bestFit="1" customWidth="1"/>
    <col min="7909" max="7909" width="2" style="69" bestFit="1" customWidth="1"/>
    <col min="7910" max="7911" width="0" style="69" hidden="1" customWidth="1"/>
    <col min="7912" max="7912" width="2.140625" style="69" customWidth="1"/>
    <col min="7913" max="7913" width="2.28515625" style="69" bestFit="1" customWidth="1"/>
    <col min="7914" max="7914" width="2" style="69" customWidth="1"/>
    <col min="7915" max="7915" width="1.7109375" style="69" bestFit="1" customWidth="1"/>
    <col min="7916" max="8157" width="11.42578125" style="69"/>
    <col min="8158" max="8158" width="1.85546875" style="69" bestFit="1" customWidth="1"/>
    <col min="8159" max="8160" width="2" style="69" bestFit="1" customWidth="1"/>
    <col min="8161" max="8161" width="2.5703125" style="69" customWidth="1"/>
    <col min="8162" max="8162" width="2.28515625" style="69" bestFit="1" customWidth="1"/>
    <col min="8163" max="8163" width="11.42578125" style="69"/>
    <col min="8164" max="8164" width="1.85546875" style="69" bestFit="1" customWidth="1"/>
    <col min="8165" max="8165" width="2" style="69" bestFit="1" customWidth="1"/>
    <col min="8166" max="8167" width="0" style="69" hidden="1" customWidth="1"/>
    <col min="8168" max="8168" width="2.140625" style="69" customWidth="1"/>
    <col min="8169" max="8169" width="2.28515625" style="69" bestFit="1" customWidth="1"/>
    <col min="8170" max="8170" width="2" style="69" customWidth="1"/>
    <col min="8171" max="8171" width="1.7109375" style="69" bestFit="1" customWidth="1"/>
    <col min="8172" max="8413" width="11.42578125" style="69"/>
    <col min="8414" max="8414" width="1.85546875" style="69" bestFit="1" customWidth="1"/>
    <col min="8415" max="8416" width="2" style="69" bestFit="1" customWidth="1"/>
    <col min="8417" max="8417" width="2.5703125" style="69" customWidth="1"/>
    <col min="8418" max="8418" width="2.28515625" style="69" bestFit="1" customWidth="1"/>
    <col min="8419" max="8419" width="11.42578125" style="69"/>
    <col min="8420" max="8420" width="1.85546875" style="69" bestFit="1" customWidth="1"/>
    <col min="8421" max="8421" width="2" style="69" bestFit="1" customWidth="1"/>
    <col min="8422" max="8423" width="0" style="69" hidden="1" customWidth="1"/>
    <col min="8424" max="8424" width="2.140625" style="69" customWidth="1"/>
    <col min="8425" max="8425" width="2.28515625" style="69" bestFit="1" customWidth="1"/>
    <col min="8426" max="8426" width="2" style="69" customWidth="1"/>
    <col min="8427" max="8427" width="1.7109375" style="69" bestFit="1" customWidth="1"/>
    <col min="8428" max="8669" width="11.42578125" style="69"/>
    <col min="8670" max="8670" width="1.85546875" style="69" bestFit="1" customWidth="1"/>
    <col min="8671" max="8672" width="2" style="69" bestFit="1" customWidth="1"/>
    <col min="8673" max="8673" width="2.5703125" style="69" customWidth="1"/>
    <col min="8674" max="8674" width="2.28515625" style="69" bestFit="1" customWidth="1"/>
    <col min="8675" max="8675" width="11.42578125" style="69"/>
    <col min="8676" max="8676" width="1.85546875" style="69" bestFit="1" customWidth="1"/>
    <col min="8677" max="8677" width="2" style="69" bestFit="1" customWidth="1"/>
    <col min="8678" max="8679" width="0" style="69" hidden="1" customWidth="1"/>
    <col min="8680" max="8680" width="2.140625" style="69" customWidth="1"/>
    <col min="8681" max="8681" width="2.28515625" style="69" bestFit="1" customWidth="1"/>
    <col min="8682" max="8682" width="2" style="69" customWidth="1"/>
    <col min="8683" max="8683" width="1.7109375" style="69" bestFit="1" customWidth="1"/>
    <col min="8684" max="8925" width="11.42578125" style="69"/>
    <col min="8926" max="8926" width="1.85546875" style="69" bestFit="1" customWidth="1"/>
    <col min="8927" max="8928" width="2" style="69" bestFit="1" customWidth="1"/>
    <col min="8929" max="8929" width="2.5703125" style="69" customWidth="1"/>
    <col min="8930" max="8930" width="2.28515625" style="69" bestFit="1" customWidth="1"/>
    <col min="8931" max="8931" width="11.42578125" style="69"/>
    <col min="8932" max="8932" width="1.85546875" style="69" bestFit="1" customWidth="1"/>
    <col min="8933" max="8933" width="2" style="69" bestFit="1" customWidth="1"/>
    <col min="8934" max="8935" width="0" style="69" hidden="1" customWidth="1"/>
    <col min="8936" max="8936" width="2.140625" style="69" customWidth="1"/>
    <col min="8937" max="8937" width="2.28515625" style="69" bestFit="1" customWidth="1"/>
    <col min="8938" max="8938" width="2" style="69" customWidth="1"/>
    <col min="8939" max="8939" width="1.7109375" style="69" bestFit="1" customWidth="1"/>
    <col min="8940" max="9181" width="11.42578125" style="69"/>
    <col min="9182" max="9182" width="1.85546875" style="69" bestFit="1" customWidth="1"/>
    <col min="9183" max="9184" width="2" style="69" bestFit="1" customWidth="1"/>
    <col min="9185" max="9185" width="2.5703125" style="69" customWidth="1"/>
    <col min="9186" max="9186" width="2.28515625" style="69" bestFit="1" customWidth="1"/>
    <col min="9187" max="9187" width="11.42578125" style="69"/>
    <col min="9188" max="9188" width="1.85546875" style="69" bestFit="1" customWidth="1"/>
    <col min="9189" max="9189" width="2" style="69" bestFit="1" customWidth="1"/>
    <col min="9190" max="9191" width="0" style="69" hidden="1" customWidth="1"/>
    <col min="9192" max="9192" width="2.140625" style="69" customWidth="1"/>
    <col min="9193" max="9193" width="2.28515625" style="69" bestFit="1" customWidth="1"/>
    <col min="9194" max="9194" width="2" style="69" customWidth="1"/>
    <col min="9195" max="9195" width="1.7109375" style="69" bestFit="1" customWidth="1"/>
    <col min="9196" max="9437" width="11.42578125" style="69"/>
    <col min="9438" max="9438" width="1.85546875" style="69" bestFit="1" customWidth="1"/>
    <col min="9439" max="9440" width="2" style="69" bestFit="1" customWidth="1"/>
    <col min="9441" max="9441" width="2.5703125" style="69" customWidth="1"/>
    <col min="9442" max="9442" width="2.28515625" style="69" bestFit="1" customWidth="1"/>
    <col min="9443" max="9443" width="11.42578125" style="69"/>
    <col min="9444" max="9444" width="1.85546875" style="69" bestFit="1" customWidth="1"/>
    <col min="9445" max="9445" width="2" style="69" bestFit="1" customWidth="1"/>
    <col min="9446" max="9447" width="0" style="69" hidden="1" customWidth="1"/>
    <col min="9448" max="9448" width="2.140625" style="69" customWidth="1"/>
    <col min="9449" max="9449" width="2.28515625" style="69" bestFit="1" customWidth="1"/>
    <col min="9450" max="9450" width="2" style="69" customWidth="1"/>
    <col min="9451" max="9451" width="1.7109375" style="69" bestFit="1" customWidth="1"/>
    <col min="9452" max="9693" width="11.42578125" style="69"/>
    <col min="9694" max="9694" width="1.85546875" style="69" bestFit="1" customWidth="1"/>
    <col min="9695" max="9696" width="2" style="69" bestFit="1" customWidth="1"/>
    <col min="9697" max="9697" width="2.5703125" style="69" customWidth="1"/>
    <col min="9698" max="9698" width="2.28515625" style="69" bestFit="1" customWidth="1"/>
    <col min="9699" max="9699" width="11.42578125" style="69"/>
    <col min="9700" max="9700" width="1.85546875" style="69" bestFit="1" customWidth="1"/>
    <col min="9701" max="9701" width="2" style="69" bestFit="1" customWidth="1"/>
    <col min="9702" max="9703" width="0" style="69" hidden="1" customWidth="1"/>
    <col min="9704" max="9704" width="2.140625" style="69" customWidth="1"/>
    <col min="9705" max="9705" width="2.28515625" style="69" bestFit="1" customWidth="1"/>
    <col min="9706" max="9706" width="2" style="69" customWidth="1"/>
    <col min="9707" max="9707" width="1.7109375" style="69" bestFit="1" customWidth="1"/>
    <col min="9708" max="9949" width="11.42578125" style="69"/>
    <col min="9950" max="9950" width="1.85546875" style="69" bestFit="1" customWidth="1"/>
    <col min="9951" max="9952" width="2" style="69" bestFit="1" customWidth="1"/>
    <col min="9953" max="9953" width="2.5703125" style="69" customWidth="1"/>
    <col min="9954" max="9954" width="2.28515625" style="69" bestFit="1" customWidth="1"/>
    <col min="9955" max="9955" width="11.42578125" style="69"/>
    <col min="9956" max="9956" width="1.85546875" style="69" bestFit="1" customWidth="1"/>
    <col min="9957" max="9957" width="2" style="69" bestFit="1" customWidth="1"/>
    <col min="9958" max="9959" width="0" style="69" hidden="1" customWidth="1"/>
    <col min="9960" max="9960" width="2.140625" style="69" customWidth="1"/>
    <col min="9961" max="9961" width="2.28515625" style="69" bestFit="1" customWidth="1"/>
    <col min="9962" max="9962" width="2" style="69" customWidth="1"/>
    <col min="9963" max="9963" width="1.7109375" style="69" bestFit="1" customWidth="1"/>
    <col min="9964" max="10205" width="11.42578125" style="69"/>
    <col min="10206" max="10206" width="1.85546875" style="69" bestFit="1" customWidth="1"/>
    <col min="10207" max="10208" width="2" style="69" bestFit="1" customWidth="1"/>
    <col min="10209" max="10209" width="2.5703125" style="69" customWidth="1"/>
    <col min="10210" max="10210" width="2.28515625" style="69" bestFit="1" customWidth="1"/>
    <col min="10211" max="10211" width="11.42578125" style="69"/>
    <col min="10212" max="10212" width="1.85546875" style="69" bestFit="1" customWidth="1"/>
    <col min="10213" max="10213" width="2" style="69" bestFit="1" customWidth="1"/>
    <col min="10214" max="10215" width="0" style="69" hidden="1" customWidth="1"/>
    <col min="10216" max="10216" width="2.140625" style="69" customWidth="1"/>
    <col min="10217" max="10217" width="2.28515625" style="69" bestFit="1" customWidth="1"/>
    <col min="10218" max="10218" width="2" style="69" customWidth="1"/>
    <col min="10219" max="10219" width="1.7109375" style="69" bestFit="1" customWidth="1"/>
    <col min="10220" max="10461" width="11.42578125" style="69"/>
    <col min="10462" max="10462" width="1.85546875" style="69" bestFit="1" customWidth="1"/>
    <col min="10463" max="10464" width="2" style="69" bestFit="1" customWidth="1"/>
    <col min="10465" max="10465" width="2.5703125" style="69" customWidth="1"/>
    <col min="10466" max="10466" width="2.28515625" style="69" bestFit="1" customWidth="1"/>
    <col min="10467" max="10467" width="11.42578125" style="69"/>
    <col min="10468" max="10468" width="1.85546875" style="69" bestFit="1" customWidth="1"/>
    <col min="10469" max="10469" width="2" style="69" bestFit="1" customWidth="1"/>
    <col min="10470" max="10471" width="0" style="69" hidden="1" customWidth="1"/>
    <col min="10472" max="10472" width="2.140625" style="69" customWidth="1"/>
    <col min="10473" max="10473" width="2.28515625" style="69" bestFit="1" customWidth="1"/>
    <col min="10474" max="10474" width="2" style="69" customWidth="1"/>
    <col min="10475" max="10475" width="1.7109375" style="69" bestFit="1" customWidth="1"/>
    <col min="10476" max="10717" width="11.42578125" style="69"/>
    <col min="10718" max="10718" width="1.85546875" style="69" bestFit="1" customWidth="1"/>
    <col min="10719" max="10720" width="2" style="69" bestFit="1" customWidth="1"/>
    <col min="10721" max="10721" width="2.5703125" style="69" customWidth="1"/>
    <col min="10722" max="10722" width="2.28515625" style="69" bestFit="1" customWidth="1"/>
    <col min="10723" max="10723" width="11.42578125" style="69"/>
    <col min="10724" max="10724" width="1.85546875" style="69" bestFit="1" customWidth="1"/>
    <col min="10725" max="10725" width="2" style="69" bestFit="1" customWidth="1"/>
    <col min="10726" max="10727" width="0" style="69" hidden="1" customWidth="1"/>
    <col min="10728" max="10728" width="2.140625" style="69" customWidth="1"/>
    <col min="10729" max="10729" width="2.28515625" style="69" bestFit="1" customWidth="1"/>
    <col min="10730" max="10730" width="2" style="69" customWidth="1"/>
    <col min="10731" max="10731" width="1.7109375" style="69" bestFit="1" customWidth="1"/>
    <col min="10732" max="10973" width="11.42578125" style="69"/>
    <col min="10974" max="10974" width="1.85546875" style="69" bestFit="1" customWidth="1"/>
    <col min="10975" max="10976" width="2" style="69" bestFit="1" customWidth="1"/>
    <col min="10977" max="10977" width="2.5703125" style="69" customWidth="1"/>
    <col min="10978" max="10978" width="2.28515625" style="69" bestFit="1" customWidth="1"/>
    <col min="10979" max="10979" width="11.42578125" style="69"/>
    <col min="10980" max="10980" width="1.85546875" style="69" bestFit="1" customWidth="1"/>
    <col min="10981" max="10981" width="2" style="69" bestFit="1" customWidth="1"/>
    <col min="10982" max="10983" width="0" style="69" hidden="1" customWidth="1"/>
    <col min="10984" max="10984" width="2.140625" style="69" customWidth="1"/>
    <col min="10985" max="10985" width="2.28515625" style="69" bestFit="1" customWidth="1"/>
    <col min="10986" max="10986" width="2" style="69" customWidth="1"/>
    <col min="10987" max="10987" width="1.7109375" style="69" bestFit="1" customWidth="1"/>
    <col min="10988" max="11229" width="11.42578125" style="69"/>
    <col min="11230" max="11230" width="1.85546875" style="69" bestFit="1" customWidth="1"/>
    <col min="11231" max="11232" width="2" style="69" bestFit="1" customWidth="1"/>
    <col min="11233" max="11233" width="2.5703125" style="69" customWidth="1"/>
    <col min="11234" max="11234" width="2.28515625" style="69" bestFit="1" customWidth="1"/>
    <col min="11235" max="11235" width="11.42578125" style="69"/>
    <col min="11236" max="11236" width="1.85546875" style="69" bestFit="1" customWidth="1"/>
    <col min="11237" max="11237" width="2" style="69" bestFit="1" customWidth="1"/>
    <col min="11238" max="11239" width="0" style="69" hidden="1" customWidth="1"/>
    <col min="11240" max="11240" width="2.140625" style="69" customWidth="1"/>
    <col min="11241" max="11241" width="2.28515625" style="69" bestFit="1" customWidth="1"/>
    <col min="11242" max="11242" width="2" style="69" customWidth="1"/>
    <col min="11243" max="11243" width="1.7109375" style="69" bestFit="1" customWidth="1"/>
    <col min="11244" max="11485" width="11.42578125" style="69"/>
    <col min="11486" max="11486" width="1.85546875" style="69" bestFit="1" customWidth="1"/>
    <col min="11487" max="11488" width="2" style="69" bestFit="1" customWidth="1"/>
    <col min="11489" max="11489" width="2.5703125" style="69" customWidth="1"/>
    <col min="11490" max="11490" width="2.28515625" style="69" bestFit="1" customWidth="1"/>
    <col min="11491" max="11491" width="11.42578125" style="69"/>
    <col min="11492" max="11492" width="1.85546875" style="69" bestFit="1" customWidth="1"/>
    <col min="11493" max="11493" width="2" style="69" bestFit="1" customWidth="1"/>
    <col min="11494" max="11495" width="0" style="69" hidden="1" customWidth="1"/>
    <col min="11496" max="11496" width="2.140625" style="69" customWidth="1"/>
    <col min="11497" max="11497" width="2.28515625" style="69" bestFit="1" customWidth="1"/>
    <col min="11498" max="11498" width="2" style="69" customWidth="1"/>
    <col min="11499" max="11499" width="1.7109375" style="69" bestFit="1" customWidth="1"/>
    <col min="11500" max="11741" width="11.42578125" style="69"/>
    <col min="11742" max="11742" width="1.85546875" style="69" bestFit="1" customWidth="1"/>
    <col min="11743" max="11744" width="2" style="69" bestFit="1" customWidth="1"/>
    <col min="11745" max="11745" width="2.5703125" style="69" customWidth="1"/>
    <col min="11746" max="11746" width="2.28515625" style="69" bestFit="1" customWidth="1"/>
    <col min="11747" max="11747" width="11.42578125" style="69"/>
    <col min="11748" max="11748" width="1.85546875" style="69" bestFit="1" customWidth="1"/>
    <col min="11749" max="11749" width="2" style="69" bestFit="1" customWidth="1"/>
    <col min="11750" max="11751" width="0" style="69" hidden="1" customWidth="1"/>
    <col min="11752" max="11752" width="2.140625" style="69" customWidth="1"/>
    <col min="11753" max="11753" width="2.28515625" style="69" bestFit="1" customWidth="1"/>
    <col min="11754" max="11754" width="2" style="69" customWidth="1"/>
    <col min="11755" max="11755" width="1.7109375" style="69" bestFit="1" customWidth="1"/>
    <col min="11756" max="11997" width="11.42578125" style="69"/>
    <col min="11998" max="11998" width="1.85546875" style="69" bestFit="1" customWidth="1"/>
    <col min="11999" max="12000" width="2" style="69" bestFit="1" customWidth="1"/>
    <col min="12001" max="12001" width="2.5703125" style="69" customWidth="1"/>
    <col min="12002" max="12002" width="2.28515625" style="69" bestFit="1" customWidth="1"/>
    <col min="12003" max="12003" width="11.42578125" style="69"/>
    <col min="12004" max="12004" width="1.85546875" style="69" bestFit="1" customWidth="1"/>
    <col min="12005" max="12005" width="2" style="69" bestFit="1" customWidth="1"/>
    <col min="12006" max="12007" width="0" style="69" hidden="1" customWidth="1"/>
    <col min="12008" max="12008" width="2.140625" style="69" customWidth="1"/>
    <col min="12009" max="12009" width="2.28515625" style="69" bestFit="1" customWidth="1"/>
    <col min="12010" max="12010" width="2" style="69" customWidth="1"/>
    <col min="12011" max="12011" width="1.7109375" style="69" bestFit="1" customWidth="1"/>
    <col min="12012" max="12253" width="11.42578125" style="69"/>
    <col min="12254" max="12254" width="1.85546875" style="69" bestFit="1" customWidth="1"/>
    <col min="12255" max="12256" width="2" style="69" bestFit="1" customWidth="1"/>
    <col min="12257" max="12257" width="2.5703125" style="69" customWidth="1"/>
    <col min="12258" max="12258" width="2.28515625" style="69" bestFit="1" customWidth="1"/>
    <col min="12259" max="12259" width="11.42578125" style="69"/>
    <col min="12260" max="12260" width="1.85546875" style="69" bestFit="1" customWidth="1"/>
    <col min="12261" max="12261" width="2" style="69" bestFit="1" customWidth="1"/>
    <col min="12262" max="12263" width="0" style="69" hidden="1" customWidth="1"/>
    <col min="12264" max="12264" width="2.140625" style="69" customWidth="1"/>
    <col min="12265" max="12265" width="2.28515625" style="69" bestFit="1" customWidth="1"/>
    <col min="12266" max="12266" width="2" style="69" customWidth="1"/>
    <col min="12267" max="12267" width="1.7109375" style="69" bestFit="1" customWidth="1"/>
    <col min="12268" max="12509" width="11.42578125" style="69"/>
    <col min="12510" max="12510" width="1.85546875" style="69" bestFit="1" customWidth="1"/>
    <col min="12511" max="12512" width="2" style="69" bestFit="1" customWidth="1"/>
    <col min="12513" max="12513" width="2.5703125" style="69" customWidth="1"/>
    <col min="12514" max="12514" width="2.28515625" style="69" bestFit="1" customWidth="1"/>
    <col min="12515" max="12515" width="11.42578125" style="69"/>
    <col min="12516" max="12516" width="1.85546875" style="69" bestFit="1" customWidth="1"/>
    <col min="12517" max="12517" width="2" style="69" bestFit="1" customWidth="1"/>
    <col min="12518" max="12519" width="0" style="69" hidden="1" customWidth="1"/>
    <col min="12520" max="12520" width="2.140625" style="69" customWidth="1"/>
    <col min="12521" max="12521" width="2.28515625" style="69" bestFit="1" customWidth="1"/>
    <col min="12522" max="12522" width="2" style="69" customWidth="1"/>
    <col min="12523" max="12523" width="1.7109375" style="69" bestFit="1" customWidth="1"/>
    <col min="12524" max="12765" width="11.42578125" style="69"/>
    <col min="12766" max="12766" width="1.85546875" style="69" bestFit="1" customWidth="1"/>
    <col min="12767" max="12768" width="2" style="69" bestFit="1" customWidth="1"/>
    <col min="12769" max="12769" width="2.5703125" style="69" customWidth="1"/>
    <col min="12770" max="12770" width="2.28515625" style="69" bestFit="1" customWidth="1"/>
    <col min="12771" max="12771" width="11.42578125" style="69"/>
    <col min="12772" max="12772" width="1.85546875" style="69" bestFit="1" customWidth="1"/>
    <col min="12773" max="12773" width="2" style="69" bestFit="1" customWidth="1"/>
    <col min="12774" max="12775" width="0" style="69" hidden="1" customWidth="1"/>
    <col min="12776" max="12776" width="2.140625" style="69" customWidth="1"/>
    <col min="12777" max="12777" width="2.28515625" style="69" bestFit="1" customWidth="1"/>
    <col min="12778" max="12778" width="2" style="69" customWidth="1"/>
    <col min="12779" max="12779" width="1.7109375" style="69" bestFit="1" customWidth="1"/>
    <col min="12780" max="13021" width="11.42578125" style="69"/>
    <col min="13022" max="13022" width="1.85546875" style="69" bestFit="1" customWidth="1"/>
    <col min="13023" max="13024" width="2" style="69" bestFit="1" customWidth="1"/>
    <col min="13025" max="13025" width="2.5703125" style="69" customWidth="1"/>
    <col min="13026" max="13026" width="2.28515625" style="69" bestFit="1" customWidth="1"/>
    <col min="13027" max="13027" width="11.42578125" style="69"/>
    <col min="13028" max="13028" width="1.85546875" style="69" bestFit="1" customWidth="1"/>
    <col min="13029" max="13029" width="2" style="69" bestFit="1" customWidth="1"/>
    <col min="13030" max="13031" width="0" style="69" hidden="1" customWidth="1"/>
    <col min="13032" max="13032" width="2.140625" style="69" customWidth="1"/>
    <col min="13033" max="13033" width="2.28515625" style="69" bestFit="1" customWidth="1"/>
    <col min="13034" max="13034" width="2" style="69" customWidth="1"/>
    <col min="13035" max="13035" width="1.7109375" style="69" bestFit="1" customWidth="1"/>
    <col min="13036" max="13277" width="11.42578125" style="69"/>
    <col min="13278" max="13278" width="1.85546875" style="69" bestFit="1" customWidth="1"/>
    <col min="13279" max="13280" width="2" style="69" bestFit="1" customWidth="1"/>
    <col min="13281" max="13281" width="2.5703125" style="69" customWidth="1"/>
    <col min="13282" max="13282" width="2.28515625" style="69" bestFit="1" customWidth="1"/>
    <col min="13283" max="13283" width="11.42578125" style="69"/>
    <col min="13284" max="13284" width="1.85546875" style="69" bestFit="1" customWidth="1"/>
    <col min="13285" max="13285" width="2" style="69" bestFit="1" customWidth="1"/>
    <col min="13286" max="13287" width="0" style="69" hidden="1" customWidth="1"/>
    <col min="13288" max="13288" width="2.140625" style="69" customWidth="1"/>
    <col min="13289" max="13289" width="2.28515625" style="69" bestFit="1" customWidth="1"/>
    <col min="13290" max="13290" width="2" style="69" customWidth="1"/>
    <col min="13291" max="13291" width="1.7109375" style="69" bestFit="1" customWidth="1"/>
    <col min="13292" max="13533" width="11.42578125" style="69"/>
    <col min="13534" max="13534" width="1.85546875" style="69" bestFit="1" customWidth="1"/>
    <col min="13535" max="13536" width="2" style="69" bestFit="1" customWidth="1"/>
    <col min="13537" max="13537" width="2.5703125" style="69" customWidth="1"/>
    <col min="13538" max="13538" width="2.28515625" style="69" bestFit="1" customWidth="1"/>
    <col min="13539" max="13539" width="11.42578125" style="69"/>
    <col min="13540" max="13540" width="1.85546875" style="69" bestFit="1" customWidth="1"/>
    <col min="13541" max="13541" width="2" style="69" bestFit="1" customWidth="1"/>
    <col min="13542" max="13543" width="0" style="69" hidden="1" customWidth="1"/>
    <col min="13544" max="13544" width="2.140625" style="69" customWidth="1"/>
    <col min="13545" max="13545" width="2.28515625" style="69" bestFit="1" customWidth="1"/>
    <col min="13546" max="13546" width="2" style="69" customWidth="1"/>
    <col min="13547" max="13547" width="1.7109375" style="69" bestFit="1" customWidth="1"/>
    <col min="13548" max="13789" width="11.42578125" style="69"/>
    <col min="13790" max="13790" width="1.85546875" style="69" bestFit="1" customWidth="1"/>
    <col min="13791" max="13792" width="2" style="69" bestFit="1" customWidth="1"/>
    <col min="13793" max="13793" width="2.5703125" style="69" customWidth="1"/>
    <col min="13794" max="13794" width="2.28515625" style="69" bestFit="1" customWidth="1"/>
    <col min="13795" max="13795" width="11.42578125" style="69"/>
    <col min="13796" max="13796" width="1.85546875" style="69" bestFit="1" customWidth="1"/>
    <col min="13797" max="13797" width="2" style="69" bestFit="1" customWidth="1"/>
    <col min="13798" max="13799" width="0" style="69" hidden="1" customWidth="1"/>
    <col min="13800" max="13800" width="2.140625" style="69" customWidth="1"/>
    <col min="13801" max="13801" width="2.28515625" style="69" bestFit="1" customWidth="1"/>
    <col min="13802" max="13802" width="2" style="69" customWidth="1"/>
    <col min="13803" max="13803" width="1.7109375" style="69" bestFit="1" customWidth="1"/>
    <col min="13804" max="14045" width="11.42578125" style="69"/>
    <col min="14046" max="14046" width="1.85546875" style="69" bestFit="1" customWidth="1"/>
    <col min="14047" max="14048" width="2" style="69" bestFit="1" customWidth="1"/>
    <col min="14049" max="14049" width="2.5703125" style="69" customWidth="1"/>
    <col min="14050" max="14050" width="2.28515625" style="69" bestFit="1" customWidth="1"/>
    <col min="14051" max="14051" width="11.42578125" style="69"/>
    <col min="14052" max="14052" width="1.85546875" style="69" bestFit="1" customWidth="1"/>
    <col min="14053" max="14053" width="2" style="69" bestFit="1" customWidth="1"/>
    <col min="14054" max="14055" width="0" style="69" hidden="1" customWidth="1"/>
    <col min="14056" max="14056" width="2.140625" style="69" customWidth="1"/>
    <col min="14057" max="14057" width="2.28515625" style="69" bestFit="1" customWidth="1"/>
    <col min="14058" max="14058" width="2" style="69" customWidth="1"/>
    <col min="14059" max="14059" width="1.7109375" style="69" bestFit="1" customWidth="1"/>
    <col min="14060" max="14301" width="11.42578125" style="69"/>
    <col min="14302" max="14302" width="1.85546875" style="69" bestFit="1" customWidth="1"/>
    <col min="14303" max="14304" width="2" style="69" bestFit="1" customWidth="1"/>
    <col min="14305" max="14305" width="2.5703125" style="69" customWidth="1"/>
    <col min="14306" max="14306" width="2.28515625" style="69" bestFit="1" customWidth="1"/>
    <col min="14307" max="14307" width="11.42578125" style="69"/>
    <col min="14308" max="14308" width="1.85546875" style="69" bestFit="1" customWidth="1"/>
    <col min="14309" max="14309" width="2" style="69" bestFit="1" customWidth="1"/>
    <col min="14310" max="14311" width="0" style="69" hidden="1" customWidth="1"/>
    <col min="14312" max="14312" width="2.140625" style="69" customWidth="1"/>
    <col min="14313" max="14313" width="2.28515625" style="69" bestFit="1" customWidth="1"/>
    <col min="14314" max="14314" width="2" style="69" customWidth="1"/>
    <col min="14315" max="14315" width="1.7109375" style="69" bestFit="1" customWidth="1"/>
    <col min="14316" max="14557" width="11.42578125" style="69"/>
    <col min="14558" max="14558" width="1.85546875" style="69" bestFit="1" customWidth="1"/>
    <col min="14559" max="14560" width="2" style="69" bestFit="1" customWidth="1"/>
    <col min="14561" max="14561" width="2.5703125" style="69" customWidth="1"/>
    <col min="14562" max="14562" width="2.28515625" style="69" bestFit="1" customWidth="1"/>
    <col min="14563" max="14563" width="11.42578125" style="69"/>
    <col min="14564" max="14564" width="1.85546875" style="69" bestFit="1" customWidth="1"/>
    <col min="14565" max="14565" width="2" style="69" bestFit="1" customWidth="1"/>
    <col min="14566" max="14567" width="0" style="69" hidden="1" customWidth="1"/>
    <col min="14568" max="14568" width="2.140625" style="69" customWidth="1"/>
    <col min="14569" max="14569" width="2.28515625" style="69" bestFit="1" customWidth="1"/>
    <col min="14570" max="14570" width="2" style="69" customWidth="1"/>
    <col min="14571" max="14571" width="1.7109375" style="69" bestFit="1" customWidth="1"/>
    <col min="14572" max="14813" width="11.42578125" style="69"/>
    <col min="14814" max="14814" width="1.85546875" style="69" bestFit="1" customWidth="1"/>
    <col min="14815" max="14816" width="2" style="69" bestFit="1" customWidth="1"/>
    <col min="14817" max="14817" width="2.5703125" style="69" customWidth="1"/>
    <col min="14818" max="14818" width="2.28515625" style="69" bestFit="1" customWidth="1"/>
    <col min="14819" max="14819" width="11.42578125" style="69"/>
    <col min="14820" max="14820" width="1.85546875" style="69" bestFit="1" customWidth="1"/>
    <col min="14821" max="14821" width="2" style="69" bestFit="1" customWidth="1"/>
    <col min="14822" max="14823" width="0" style="69" hidden="1" customWidth="1"/>
    <col min="14824" max="14824" width="2.140625" style="69" customWidth="1"/>
    <col min="14825" max="14825" width="2.28515625" style="69" bestFit="1" customWidth="1"/>
    <col min="14826" max="14826" width="2" style="69" customWidth="1"/>
    <col min="14827" max="14827" width="1.7109375" style="69" bestFit="1" customWidth="1"/>
    <col min="14828" max="15069" width="11.42578125" style="69"/>
    <col min="15070" max="15070" width="1.85546875" style="69" bestFit="1" customWidth="1"/>
    <col min="15071" max="15072" width="2" style="69" bestFit="1" customWidth="1"/>
    <col min="15073" max="15073" width="2.5703125" style="69" customWidth="1"/>
    <col min="15074" max="15074" width="2.28515625" style="69" bestFit="1" customWidth="1"/>
    <col min="15075" max="15075" width="11.42578125" style="69"/>
    <col min="15076" max="15076" width="1.85546875" style="69" bestFit="1" customWidth="1"/>
    <col min="15077" max="15077" width="2" style="69" bestFit="1" customWidth="1"/>
    <col min="15078" max="15079" width="0" style="69" hidden="1" customWidth="1"/>
    <col min="15080" max="15080" width="2.140625" style="69" customWidth="1"/>
    <col min="15081" max="15081" width="2.28515625" style="69" bestFit="1" customWidth="1"/>
    <col min="15082" max="15082" width="2" style="69" customWidth="1"/>
    <col min="15083" max="15083" width="1.7109375" style="69" bestFit="1" customWidth="1"/>
    <col min="15084" max="15325" width="11.42578125" style="69"/>
    <col min="15326" max="15326" width="1.85546875" style="69" bestFit="1" customWidth="1"/>
    <col min="15327" max="15328" width="2" style="69" bestFit="1" customWidth="1"/>
    <col min="15329" max="15329" width="2.5703125" style="69" customWidth="1"/>
    <col min="15330" max="15330" width="2.28515625" style="69" bestFit="1" customWidth="1"/>
    <col min="15331" max="15331" width="11.42578125" style="69"/>
    <col min="15332" max="15332" width="1.85546875" style="69" bestFit="1" customWidth="1"/>
    <col min="15333" max="15333" width="2" style="69" bestFit="1" customWidth="1"/>
    <col min="15334" max="15335" width="0" style="69" hidden="1" customWidth="1"/>
    <col min="15336" max="15336" width="2.140625" style="69" customWidth="1"/>
    <col min="15337" max="15337" width="2.28515625" style="69" bestFit="1" customWidth="1"/>
    <col min="15338" max="15338" width="2" style="69" customWidth="1"/>
    <col min="15339" max="15339" width="1.7109375" style="69" bestFit="1" customWidth="1"/>
    <col min="15340" max="15581" width="11.42578125" style="69"/>
    <col min="15582" max="15582" width="1.85546875" style="69" bestFit="1" customWidth="1"/>
    <col min="15583" max="15584" width="2" style="69" bestFit="1" customWidth="1"/>
    <col min="15585" max="15585" width="2.5703125" style="69" customWidth="1"/>
    <col min="15586" max="15586" width="2.28515625" style="69" bestFit="1" customWidth="1"/>
    <col min="15587" max="15587" width="11.42578125" style="69"/>
    <col min="15588" max="15588" width="1.85546875" style="69" bestFit="1" customWidth="1"/>
    <col min="15589" max="15589" width="2" style="69" bestFit="1" customWidth="1"/>
    <col min="15590" max="15591" width="0" style="69" hidden="1" customWidth="1"/>
    <col min="15592" max="15592" width="2.140625" style="69" customWidth="1"/>
    <col min="15593" max="15593" width="2.28515625" style="69" bestFit="1" customWidth="1"/>
    <col min="15594" max="15594" width="2" style="69" customWidth="1"/>
    <col min="15595" max="15595" width="1.7109375" style="69" bestFit="1" customWidth="1"/>
    <col min="15596" max="15837" width="11.42578125" style="69"/>
    <col min="15838" max="15838" width="1.85546875" style="69" bestFit="1" customWidth="1"/>
    <col min="15839" max="15840" width="2" style="69" bestFit="1" customWidth="1"/>
    <col min="15841" max="15841" width="2.5703125" style="69" customWidth="1"/>
    <col min="15842" max="15842" width="2.28515625" style="69" bestFit="1" customWidth="1"/>
    <col min="15843" max="15843" width="11.42578125" style="69"/>
    <col min="15844" max="15844" width="1.85546875" style="69" bestFit="1" customWidth="1"/>
    <col min="15845" max="15845" width="2" style="69" bestFit="1" customWidth="1"/>
    <col min="15846" max="15847" width="0" style="69" hidden="1" customWidth="1"/>
    <col min="15848" max="15848" width="2.140625" style="69" customWidth="1"/>
    <col min="15849" max="15849" width="2.28515625" style="69" bestFit="1" customWidth="1"/>
    <col min="15850" max="15850" width="2" style="69" customWidth="1"/>
    <col min="15851" max="15851" width="1.7109375" style="69" bestFit="1" customWidth="1"/>
    <col min="15852" max="16093" width="11.42578125" style="69"/>
    <col min="16094" max="16094" width="1.85546875" style="69" bestFit="1" customWidth="1"/>
    <col min="16095" max="16096" width="2" style="69" bestFit="1" customWidth="1"/>
    <col min="16097" max="16097" width="2.5703125" style="69" customWidth="1"/>
    <col min="16098" max="16098" width="2.28515625" style="69" bestFit="1" customWidth="1"/>
    <col min="16099" max="16099" width="11.42578125" style="69"/>
    <col min="16100" max="16100" width="1.85546875" style="69" bestFit="1" customWidth="1"/>
    <col min="16101" max="16101" width="2" style="69" bestFit="1" customWidth="1"/>
    <col min="16102" max="16103" width="0" style="69" hidden="1" customWidth="1"/>
    <col min="16104" max="16104" width="2.140625" style="69" customWidth="1"/>
    <col min="16105" max="16105" width="2.28515625" style="69" bestFit="1" customWidth="1"/>
    <col min="16106" max="16106" width="2" style="69" customWidth="1"/>
    <col min="16107" max="16107" width="1.7109375" style="69" bestFit="1" customWidth="1"/>
    <col min="16108" max="16384" width="11.42578125" style="69"/>
  </cols>
  <sheetData>
    <row r="1" spans="1:19" ht="18" x14ac:dyDescent="0.25">
      <c r="A1" s="196" t="s">
        <v>699</v>
      </c>
      <c r="B1" s="196"/>
      <c r="C1" s="196"/>
      <c r="D1" s="196"/>
      <c r="E1" s="196"/>
      <c r="F1" s="196"/>
      <c r="G1" s="91"/>
      <c r="H1" s="196" t="s">
        <v>700</v>
      </c>
      <c r="I1" s="196"/>
      <c r="J1" s="196"/>
      <c r="K1" s="196"/>
      <c r="L1" s="196"/>
      <c r="S1" s="91"/>
    </row>
    <row r="2" spans="1:19" x14ac:dyDescent="0.2">
      <c r="G2" s="91"/>
      <c r="I2" s="70"/>
      <c r="S2" s="91"/>
    </row>
    <row r="3" spans="1:19" ht="25.5" x14ac:dyDescent="0.2">
      <c r="G3" s="91"/>
      <c r="H3" s="151"/>
      <c r="I3" s="152" t="s">
        <v>686</v>
      </c>
      <c r="J3" s="153" t="s">
        <v>687</v>
      </c>
      <c r="K3" s="154"/>
      <c r="L3" s="70"/>
      <c r="S3" s="91"/>
    </row>
    <row r="4" spans="1:19" x14ac:dyDescent="0.2">
      <c r="G4" s="91"/>
      <c r="H4" s="155" t="s">
        <v>592</v>
      </c>
      <c r="I4" s="156">
        <f>PROVISION!$I$16</f>
        <v>72654469000</v>
      </c>
      <c r="J4" s="157">
        <f t="shared" ref="J4" si="0">D29/I4</f>
        <v>2.1551801197528538E-2</v>
      </c>
      <c r="K4" s="158"/>
      <c r="L4" s="70"/>
      <c r="P4" s="70"/>
      <c r="S4" s="91"/>
    </row>
    <row r="5" spans="1:19" x14ac:dyDescent="0.2">
      <c r="G5" s="91"/>
      <c r="H5" s="155" t="s">
        <v>591</v>
      </c>
      <c r="I5" s="156"/>
      <c r="J5" s="157"/>
      <c r="K5" s="159"/>
      <c r="L5" s="70"/>
      <c r="P5" s="70"/>
      <c r="S5" s="91"/>
    </row>
    <row r="6" spans="1:19" x14ac:dyDescent="0.2">
      <c r="G6" s="91"/>
      <c r="H6" s="155" t="s">
        <v>590</v>
      </c>
      <c r="I6" s="156"/>
      <c r="J6" s="157"/>
      <c r="K6" s="160"/>
      <c r="L6" s="70"/>
      <c r="P6" s="161"/>
      <c r="Q6" s="162"/>
      <c r="S6" s="91"/>
    </row>
    <row r="7" spans="1:19" x14ac:dyDescent="0.2">
      <c r="G7" s="91"/>
      <c r="H7" s="155" t="s">
        <v>589</v>
      </c>
      <c r="I7" s="156"/>
      <c r="J7" s="157"/>
      <c r="K7" s="160"/>
      <c r="L7" s="70"/>
      <c r="P7" s="161"/>
      <c r="S7" s="91"/>
    </row>
    <row r="8" spans="1:19" x14ac:dyDescent="0.2">
      <c r="G8" s="91"/>
      <c r="H8" s="155" t="s">
        <v>588</v>
      </c>
      <c r="I8" s="156"/>
      <c r="J8" s="157"/>
      <c r="K8" s="160"/>
      <c r="L8" s="163"/>
      <c r="M8" s="164"/>
      <c r="P8" s="70"/>
      <c r="Q8" s="70"/>
      <c r="S8" s="91"/>
    </row>
    <row r="9" spans="1:19" x14ac:dyDescent="0.2">
      <c r="G9" s="91"/>
      <c r="H9" s="155" t="s">
        <v>587</v>
      </c>
      <c r="I9" s="156"/>
      <c r="J9" s="157"/>
      <c r="K9" s="165"/>
      <c r="L9" s="161"/>
      <c r="M9" s="70"/>
      <c r="P9" s="70"/>
      <c r="S9" s="91"/>
    </row>
    <row r="10" spans="1:19" ht="13.5" thickBot="1" x14ac:dyDescent="0.25">
      <c r="G10" s="91"/>
      <c r="H10" s="155" t="s">
        <v>586</v>
      </c>
      <c r="I10" s="156"/>
      <c r="J10" s="157"/>
      <c r="K10" s="160"/>
      <c r="L10" s="70"/>
      <c r="S10" s="91"/>
    </row>
    <row r="11" spans="1:19" ht="13.5" customHeight="1" thickBot="1" x14ac:dyDescent="0.3">
      <c r="G11" s="91"/>
      <c r="H11" s="155" t="s">
        <v>585</v>
      </c>
      <c r="I11" s="156"/>
      <c r="J11" s="157"/>
      <c r="K11" s="160"/>
      <c r="L11" s="166"/>
      <c r="M11" s="167"/>
      <c r="P11" s="70"/>
      <c r="Q11" s="70"/>
      <c r="R11" s="70"/>
      <c r="S11" s="91"/>
    </row>
    <row r="12" spans="1:19" x14ac:dyDescent="0.2">
      <c r="G12" s="91"/>
      <c r="H12" s="155" t="s">
        <v>584</v>
      </c>
      <c r="I12" s="156"/>
      <c r="J12" s="157"/>
      <c r="K12" s="168"/>
      <c r="L12" s="70"/>
      <c r="M12" s="70"/>
      <c r="Q12" s="70"/>
      <c r="R12" s="70"/>
      <c r="S12" s="90"/>
    </row>
    <row r="13" spans="1:19" x14ac:dyDescent="0.2">
      <c r="G13" s="91"/>
      <c r="H13" s="155" t="s">
        <v>583</v>
      </c>
      <c r="I13" s="156"/>
      <c r="J13" s="157"/>
      <c r="K13" s="169"/>
      <c r="L13" s="170"/>
      <c r="M13" s="171"/>
      <c r="N13" s="172"/>
      <c r="O13" s="170"/>
      <c r="S13" s="91"/>
    </row>
    <row r="14" spans="1:19" x14ac:dyDescent="0.2">
      <c r="G14" s="91"/>
      <c r="H14" s="155" t="s">
        <v>582</v>
      </c>
      <c r="I14" s="173"/>
      <c r="J14" s="157"/>
      <c r="K14" s="174"/>
      <c r="L14" s="175"/>
      <c r="M14" s="172"/>
      <c r="N14" s="172"/>
      <c r="O14" s="172"/>
      <c r="S14" s="91"/>
    </row>
    <row r="15" spans="1:19" x14ac:dyDescent="0.2">
      <c r="G15" s="91"/>
      <c r="H15" s="155" t="s">
        <v>645</v>
      </c>
      <c r="I15" s="173"/>
      <c r="J15" s="157"/>
      <c r="K15" s="176"/>
      <c r="L15" s="70"/>
      <c r="P15" s="70"/>
      <c r="S15" s="91"/>
    </row>
    <row r="16" spans="1:19" ht="18" customHeight="1" x14ac:dyDescent="0.2">
      <c r="G16" s="91"/>
      <c r="I16" s="70"/>
      <c r="N16" s="177"/>
      <c r="S16" s="91"/>
    </row>
    <row r="17" spans="1:19" x14ac:dyDescent="0.2">
      <c r="G17" s="91"/>
      <c r="H17" s="178"/>
      <c r="I17" s="70"/>
      <c r="S17" s="91"/>
    </row>
    <row r="18" spans="1:19" x14ac:dyDescent="0.2">
      <c r="G18" s="91"/>
      <c r="I18" s="70"/>
      <c r="S18" s="91"/>
    </row>
    <row r="19" spans="1:19" x14ac:dyDescent="0.2">
      <c r="G19" s="91"/>
      <c r="I19" s="70"/>
      <c r="N19" s="70"/>
      <c r="S19" s="91"/>
    </row>
    <row r="20" spans="1:19" x14ac:dyDescent="0.2">
      <c r="G20" s="91"/>
      <c r="I20" s="70"/>
      <c r="S20" s="91"/>
    </row>
    <row r="21" spans="1:19" x14ac:dyDescent="0.2">
      <c r="B21" s="179"/>
      <c r="C21" s="179"/>
      <c r="D21" s="179"/>
      <c r="G21" s="91"/>
      <c r="I21" s="70"/>
      <c r="S21" s="91"/>
    </row>
    <row r="22" spans="1:19" x14ac:dyDescent="0.2">
      <c r="B22" s="179"/>
      <c r="C22" s="179"/>
      <c r="D22" s="179"/>
      <c r="G22" s="91"/>
      <c r="I22" s="70"/>
      <c r="S22" s="91"/>
    </row>
    <row r="23" spans="1:19" x14ac:dyDescent="0.2">
      <c r="B23" s="179"/>
      <c r="C23" s="179"/>
      <c r="D23" s="179"/>
      <c r="G23" s="91"/>
      <c r="I23" s="70"/>
      <c r="S23" s="91"/>
    </row>
    <row r="24" spans="1:19" x14ac:dyDescent="0.2">
      <c r="B24" s="179"/>
      <c r="C24" s="179"/>
      <c r="D24" s="179"/>
      <c r="G24" s="91"/>
      <c r="I24" s="70"/>
      <c r="S24" s="91"/>
    </row>
    <row r="25" spans="1:19" x14ac:dyDescent="0.2">
      <c r="E25" s="179"/>
      <c r="G25" s="91"/>
      <c r="I25" s="70"/>
      <c r="S25" s="91"/>
    </row>
    <row r="26" spans="1:19" x14ac:dyDescent="0.2">
      <c r="E26" s="179"/>
      <c r="G26" s="91"/>
      <c r="I26" s="70"/>
      <c r="S26" s="91"/>
    </row>
    <row r="27" spans="1:19" x14ac:dyDescent="0.2">
      <c r="E27" s="179"/>
      <c r="G27" s="91"/>
      <c r="I27" s="70"/>
      <c r="S27" s="91"/>
    </row>
    <row r="28" spans="1:19" x14ac:dyDescent="0.2">
      <c r="B28" s="180"/>
      <c r="C28" s="181" t="s">
        <v>688</v>
      </c>
      <c r="D28" s="181" t="s">
        <v>689</v>
      </c>
      <c r="E28" s="179"/>
      <c r="G28" s="91"/>
      <c r="I28" s="70"/>
      <c r="S28" s="91"/>
    </row>
    <row r="29" spans="1:19" x14ac:dyDescent="0.2">
      <c r="A29" s="70"/>
      <c r="B29" s="182" t="s">
        <v>592</v>
      </c>
      <c r="C29" s="183">
        <f>ENERO!$M$882</f>
        <v>1565834672</v>
      </c>
      <c r="D29" s="184">
        <f>C29</f>
        <v>1565834672</v>
      </c>
      <c r="E29" s="185"/>
      <c r="F29" s="70"/>
      <c r="G29" s="91"/>
      <c r="I29" s="70"/>
      <c r="S29" s="91"/>
    </row>
    <row r="30" spans="1:19" x14ac:dyDescent="0.2">
      <c r="A30" s="70"/>
      <c r="B30" s="182" t="s">
        <v>591</v>
      </c>
      <c r="C30" s="183"/>
      <c r="D30" s="184"/>
      <c r="E30" s="185"/>
      <c r="F30" s="70"/>
      <c r="G30" s="91"/>
      <c r="I30" s="70"/>
      <c r="S30" s="91"/>
    </row>
    <row r="31" spans="1:19" x14ac:dyDescent="0.2">
      <c r="A31" s="70"/>
      <c r="B31" s="182" t="s">
        <v>590</v>
      </c>
      <c r="C31" s="183"/>
      <c r="D31" s="184"/>
      <c r="E31" s="185"/>
      <c r="F31" s="70"/>
      <c r="G31" s="91"/>
      <c r="I31" s="70"/>
      <c r="S31" s="91"/>
    </row>
    <row r="32" spans="1:19" x14ac:dyDescent="0.2">
      <c r="A32" s="70"/>
      <c r="B32" s="182" t="s">
        <v>589</v>
      </c>
      <c r="C32" s="163"/>
      <c r="D32" s="184"/>
      <c r="E32" s="163"/>
      <c r="F32" s="70"/>
      <c r="G32" s="91"/>
      <c r="I32" s="70"/>
      <c r="S32" s="91"/>
    </row>
    <row r="33" spans="1:19" x14ac:dyDescent="0.2">
      <c r="A33" s="70"/>
      <c r="B33" s="182" t="s">
        <v>588</v>
      </c>
      <c r="C33" s="183"/>
      <c r="D33" s="184"/>
      <c r="E33" s="161"/>
      <c r="F33" s="186"/>
      <c r="G33" s="91"/>
      <c r="I33" s="70"/>
      <c r="S33" s="91"/>
    </row>
    <row r="34" spans="1:19" x14ac:dyDescent="0.2">
      <c r="A34" s="70"/>
      <c r="B34" s="182" t="s">
        <v>587</v>
      </c>
      <c r="C34" s="183"/>
      <c r="D34" s="184"/>
      <c r="E34" s="70"/>
      <c r="F34" s="187"/>
      <c r="G34" s="188"/>
      <c r="I34" s="70"/>
      <c r="S34" s="91"/>
    </row>
    <row r="35" spans="1:19" x14ac:dyDescent="0.2">
      <c r="B35" s="182" t="s">
        <v>586</v>
      </c>
      <c r="C35" s="183"/>
      <c r="D35" s="184"/>
      <c r="E35" s="189"/>
      <c r="F35" s="70"/>
      <c r="G35" s="91"/>
      <c r="I35" s="70"/>
      <c r="S35" s="91"/>
    </row>
    <row r="36" spans="1:19" x14ac:dyDescent="0.2">
      <c r="B36" s="182" t="s">
        <v>585</v>
      </c>
      <c r="C36" s="183"/>
      <c r="D36" s="184"/>
      <c r="E36" s="189"/>
      <c r="F36" s="161"/>
      <c r="G36" s="91"/>
      <c r="I36" s="70"/>
      <c r="S36" s="91"/>
    </row>
    <row r="37" spans="1:19" x14ac:dyDescent="0.2">
      <c r="B37" s="182" t="s">
        <v>584</v>
      </c>
      <c r="C37" s="183"/>
      <c r="D37" s="184"/>
      <c r="E37" s="189"/>
      <c r="F37" s="70"/>
      <c r="G37" s="91"/>
      <c r="I37" s="70"/>
      <c r="S37" s="91"/>
    </row>
    <row r="38" spans="1:19" x14ac:dyDescent="0.2">
      <c r="B38" s="182" t="s">
        <v>583</v>
      </c>
      <c r="C38" s="183"/>
      <c r="D38" s="184"/>
      <c r="E38" s="162"/>
      <c r="F38" s="70"/>
      <c r="G38" s="91"/>
      <c r="I38" s="70"/>
      <c r="S38" s="91"/>
    </row>
    <row r="39" spans="1:19" x14ac:dyDescent="0.2">
      <c r="B39" s="182" t="s">
        <v>582</v>
      </c>
      <c r="C39" s="183"/>
      <c r="D39" s="184"/>
      <c r="E39" s="70"/>
      <c r="F39" s="70"/>
      <c r="G39" s="91"/>
      <c r="H39" s="70"/>
      <c r="I39" s="189"/>
      <c r="S39" s="91"/>
    </row>
    <row r="40" spans="1:19" x14ac:dyDescent="0.2">
      <c r="B40" s="182" t="s">
        <v>645</v>
      </c>
      <c r="C40" s="183"/>
      <c r="D40" s="184"/>
      <c r="E40" s="163"/>
      <c r="F40" s="161"/>
      <c r="G40" s="91"/>
      <c r="H40" s="70"/>
      <c r="I40" s="70"/>
      <c r="S40" s="91"/>
    </row>
    <row r="41" spans="1:19" x14ac:dyDescent="0.2">
      <c r="D41" s="70"/>
      <c r="E41" s="189"/>
      <c r="F41" s="70"/>
      <c r="I41" s="70"/>
    </row>
    <row r="42" spans="1:19" x14ac:dyDescent="0.2">
      <c r="B42" s="70"/>
      <c r="C42" s="70"/>
      <c r="D42" s="70"/>
      <c r="E42" s="70"/>
      <c r="H42" s="70"/>
      <c r="I42" s="189"/>
      <c r="J42" s="70"/>
    </row>
    <row r="43" spans="1:19" x14ac:dyDescent="0.2">
      <c r="F43" s="70"/>
    </row>
    <row r="44" spans="1:19" x14ac:dyDescent="0.2">
      <c r="C44" s="70"/>
      <c r="D44" s="70"/>
      <c r="F44" s="70"/>
    </row>
    <row r="45" spans="1:19" x14ac:dyDescent="0.2">
      <c r="D45" s="70"/>
      <c r="F45" s="70"/>
    </row>
    <row r="46" spans="1:19" x14ac:dyDescent="0.2">
      <c r="B46" s="70"/>
      <c r="C46" s="70"/>
      <c r="D46" s="70"/>
    </row>
  </sheetData>
  <mergeCells count="2">
    <mergeCell ref="A1:F1"/>
    <mergeCell ref="H1:L1"/>
  </mergeCells>
  <pageMargins left="1.3779527559055118" right="0.15748031496062992" top="0.59055118110236227" bottom="0.15748031496062992" header="0" footer="0.15748031496062992"/>
  <pageSetup paperSize="5" orientation="landscape" r:id="rId1"/>
  <headerFooter alignWithMargins="0">
    <oddHeader>&amp;L                                       &amp;D&amp;RDivisión de Análisis y Control de Gestión
Gobierno Regional De Los Lagos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9"/>
  <sheetViews>
    <sheetView workbookViewId="0">
      <selection activeCell="E4" sqref="E4"/>
    </sheetView>
  </sheetViews>
  <sheetFormatPr baseColWidth="10" defaultColWidth="11.42578125" defaultRowHeight="12.75" x14ac:dyDescent="0.2"/>
  <cols>
    <col min="1" max="1" width="35.28515625" style="69" bestFit="1" customWidth="1"/>
    <col min="2" max="2" width="14.7109375" style="69" bestFit="1" customWidth="1"/>
    <col min="3" max="3" width="8.85546875" style="69" customWidth="1"/>
    <col min="4" max="5" width="14.7109375" style="69" bestFit="1" customWidth="1"/>
    <col min="6" max="6" width="14.7109375" style="69" customWidth="1"/>
    <col min="7" max="7" width="14.7109375" style="69" bestFit="1" customWidth="1"/>
    <col min="8" max="8" width="14.28515625" style="69" bestFit="1" customWidth="1"/>
    <col min="9" max="9" width="16.85546875" style="109" customWidth="1"/>
    <col min="10" max="247" width="11.42578125" style="69"/>
    <col min="248" max="248" width="5.28515625" style="69" bestFit="1" customWidth="1"/>
    <col min="249" max="249" width="2.140625" style="69" bestFit="1" customWidth="1"/>
    <col min="250" max="250" width="0.85546875" style="69" bestFit="1" customWidth="1"/>
    <col min="251" max="252" width="2" style="69" bestFit="1" customWidth="1"/>
    <col min="253" max="253" width="1.140625" style="69" bestFit="1" customWidth="1"/>
    <col min="254" max="254" width="2" style="69" bestFit="1" customWidth="1"/>
    <col min="255" max="255" width="2.140625" style="69" bestFit="1" customWidth="1"/>
    <col min="256" max="256" width="0.85546875" style="69" bestFit="1" customWidth="1"/>
    <col min="257" max="257" width="2" style="69" bestFit="1" customWidth="1"/>
    <col min="258" max="258" width="2.28515625" style="69" bestFit="1" customWidth="1"/>
    <col min="259" max="503" width="11.42578125" style="69"/>
    <col min="504" max="504" width="5.28515625" style="69" bestFit="1" customWidth="1"/>
    <col min="505" max="505" width="2.140625" style="69" bestFit="1" customWidth="1"/>
    <col min="506" max="506" width="0.85546875" style="69" bestFit="1" customWidth="1"/>
    <col min="507" max="508" width="2" style="69" bestFit="1" customWidth="1"/>
    <col min="509" max="509" width="1.140625" style="69" bestFit="1" customWidth="1"/>
    <col min="510" max="510" width="2" style="69" bestFit="1" customWidth="1"/>
    <col min="511" max="511" width="2.140625" style="69" bestFit="1" customWidth="1"/>
    <col min="512" max="512" width="0.85546875" style="69" bestFit="1" customWidth="1"/>
    <col min="513" max="513" width="2" style="69" bestFit="1" customWidth="1"/>
    <col min="514" max="514" width="2.28515625" style="69" bestFit="1" customWidth="1"/>
    <col min="515" max="759" width="11.42578125" style="69"/>
    <col min="760" max="760" width="5.28515625" style="69" bestFit="1" customWidth="1"/>
    <col min="761" max="761" width="2.140625" style="69" bestFit="1" customWidth="1"/>
    <col min="762" max="762" width="0.85546875" style="69" bestFit="1" customWidth="1"/>
    <col min="763" max="764" width="2" style="69" bestFit="1" customWidth="1"/>
    <col min="765" max="765" width="1.140625" style="69" bestFit="1" customWidth="1"/>
    <col min="766" max="766" width="2" style="69" bestFit="1" customWidth="1"/>
    <col min="767" max="767" width="2.140625" style="69" bestFit="1" customWidth="1"/>
    <col min="768" max="768" width="0.85546875" style="69" bestFit="1" customWidth="1"/>
    <col min="769" max="769" width="2" style="69" bestFit="1" customWidth="1"/>
    <col min="770" max="770" width="2.28515625" style="69" bestFit="1" customWidth="1"/>
    <col min="771" max="1015" width="11.42578125" style="69"/>
    <col min="1016" max="1016" width="5.28515625" style="69" bestFit="1" customWidth="1"/>
    <col min="1017" max="1017" width="2.140625" style="69" bestFit="1" customWidth="1"/>
    <col min="1018" max="1018" width="0.85546875" style="69" bestFit="1" customWidth="1"/>
    <col min="1019" max="1020" width="2" style="69" bestFit="1" customWidth="1"/>
    <col min="1021" max="1021" width="1.140625" style="69" bestFit="1" customWidth="1"/>
    <col min="1022" max="1022" width="2" style="69" bestFit="1" customWidth="1"/>
    <col min="1023" max="1023" width="2.140625" style="69" bestFit="1" customWidth="1"/>
    <col min="1024" max="1024" width="0.85546875" style="69" bestFit="1" customWidth="1"/>
    <col min="1025" max="1025" width="2" style="69" bestFit="1" customWidth="1"/>
    <col min="1026" max="1026" width="2.28515625" style="69" bestFit="1" customWidth="1"/>
    <col min="1027" max="1271" width="11.42578125" style="69"/>
    <col min="1272" max="1272" width="5.28515625" style="69" bestFit="1" customWidth="1"/>
    <col min="1273" max="1273" width="2.140625" style="69" bestFit="1" customWidth="1"/>
    <col min="1274" max="1274" width="0.85546875" style="69" bestFit="1" customWidth="1"/>
    <col min="1275" max="1276" width="2" style="69" bestFit="1" customWidth="1"/>
    <col min="1277" max="1277" width="1.140625" style="69" bestFit="1" customWidth="1"/>
    <col min="1278" max="1278" width="2" style="69" bestFit="1" customWidth="1"/>
    <col min="1279" max="1279" width="2.140625" style="69" bestFit="1" customWidth="1"/>
    <col min="1280" max="1280" width="0.85546875" style="69" bestFit="1" customWidth="1"/>
    <col min="1281" max="1281" width="2" style="69" bestFit="1" customWidth="1"/>
    <col min="1282" max="1282" width="2.28515625" style="69" bestFit="1" customWidth="1"/>
    <col min="1283" max="1527" width="11.42578125" style="69"/>
    <col min="1528" max="1528" width="5.28515625" style="69" bestFit="1" customWidth="1"/>
    <col min="1529" max="1529" width="2.140625" style="69" bestFit="1" customWidth="1"/>
    <col min="1530" max="1530" width="0.85546875" style="69" bestFit="1" customWidth="1"/>
    <col min="1531" max="1532" width="2" style="69" bestFit="1" customWidth="1"/>
    <col min="1533" max="1533" width="1.140625" style="69" bestFit="1" customWidth="1"/>
    <col min="1534" max="1534" width="2" style="69" bestFit="1" customWidth="1"/>
    <col min="1535" max="1535" width="2.140625" style="69" bestFit="1" customWidth="1"/>
    <col min="1536" max="1536" width="0.85546875" style="69" bestFit="1" customWidth="1"/>
    <col min="1537" max="1537" width="2" style="69" bestFit="1" customWidth="1"/>
    <col min="1538" max="1538" width="2.28515625" style="69" bestFit="1" customWidth="1"/>
    <col min="1539" max="1783" width="11.42578125" style="69"/>
    <col min="1784" max="1784" width="5.28515625" style="69" bestFit="1" customWidth="1"/>
    <col min="1785" max="1785" width="2.140625" style="69" bestFit="1" customWidth="1"/>
    <col min="1786" max="1786" width="0.85546875" style="69" bestFit="1" customWidth="1"/>
    <col min="1787" max="1788" width="2" style="69" bestFit="1" customWidth="1"/>
    <col min="1789" max="1789" width="1.140625" style="69" bestFit="1" customWidth="1"/>
    <col min="1790" max="1790" width="2" style="69" bestFit="1" customWidth="1"/>
    <col min="1791" max="1791" width="2.140625" style="69" bestFit="1" customWidth="1"/>
    <col min="1792" max="1792" width="0.85546875" style="69" bestFit="1" customWidth="1"/>
    <col min="1793" max="1793" width="2" style="69" bestFit="1" customWidth="1"/>
    <col min="1794" max="1794" width="2.28515625" style="69" bestFit="1" customWidth="1"/>
    <col min="1795" max="2039" width="11.42578125" style="69"/>
    <col min="2040" max="2040" width="5.28515625" style="69" bestFit="1" customWidth="1"/>
    <col min="2041" max="2041" width="2.140625" style="69" bestFit="1" customWidth="1"/>
    <col min="2042" max="2042" width="0.85546875" style="69" bestFit="1" customWidth="1"/>
    <col min="2043" max="2044" width="2" style="69" bestFit="1" customWidth="1"/>
    <col min="2045" max="2045" width="1.140625" style="69" bestFit="1" customWidth="1"/>
    <col min="2046" max="2046" width="2" style="69" bestFit="1" customWidth="1"/>
    <col min="2047" max="2047" width="2.140625" style="69" bestFit="1" customWidth="1"/>
    <col min="2048" max="2048" width="0.85546875" style="69" bestFit="1" customWidth="1"/>
    <col min="2049" max="2049" width="2" style="69" bestFit="1" customWidth="1"/>
    <col min="2050" max="2050" width="2.28515625" style="69" bestFit="1" customWidth="1"/>
    <col min="2051" max="2295" width="11.42578125" style="69"/>
    <col min="2296" max="2296" width="5.28515625" style="69" bestFit="1" customWidth="1"/>
    <col min="2297" max="2297" width="2.140625" style="69" bestFit="1" customWidth="1"/>
    <col min="2298" max="2298" width="0.85546875" style="69" bestFit="1" customWidth="1"/>
    <col min="2299" max="2300" width="2" style="69" bestFit="1" customWidth="1"/>
    <col min="2301" max="2301" width="1.140625" style="69" bestFit="1" customWidth="1"/>
    <col min="2302" max="2302" width="2" style="69" bestFit="1" customWidth="1"/>
    <col min="2303" max="2303" width="2.140625" style="69" bestFit="1" customWidth="1"/>
    <col min="2304" max="2304" width="0.85546875" style="69" bestFit="1" customWidth="1"/>
    <col min="2305" max="2305" width="2" style="69" bestFit="1" customWidth="1"/>
    <col min="2306" max="2306" width="2.28515625" style="69" bestFit="1" customWidth="1"/>
    <col min="2307" max="2551" width="11.42578125" style="69"/>
    <col min="2552" max="2552" width="5.28515625" style="69" bestFit="1" customWidth="1"/>
    <col min="2553" max="2553" width="2.140625" style="69" bestFit="1" customWidth="1"/>
    <col min="2554" max="2554" width="0.85546875" style="69" bestFit="1" customWidth="1"/>
    <col min="2555" max="2556" width="2" style="69" bestFit="1" customWidth="1"/>
    <col min="2557" max="2557" width="1.140625" style="69" bestFit="1" customWidth="1"/>
    <col min="2558" max="2558" width="2" style="69" bestFit="1" customWidth="1"/>
    <col min="2559" max="2559" width="2.140625" style="69" bestFit="1" customWidth="1"/>
    <col min="2560" max="2560" width="0.85546875" style="69" bestFit="1" customWidth="1"/>
    <col min="2561" max="2561" width="2" style="69" bestFit="1" customWidth="1"/>
    <col min="2562" max="2562" width="2.28515625" style="69" bestFit="1" customWidth="1"/>
    <col min="2563" max="2807" width="11.42578125" style="69"/>
    <col min="2808" max="2808" width="5.28515625" style="69" bestFit="1" customWidth="1"/>
    <col min="2809" max="2809" width="2.140625" style="69" bestFit="1" customWidth="1"/>
    <col min="2810" max="2810" width="0.85546875" style="69" bestFit="1" customWidth="1"/>
    <col min="2811" max="2812" width="2" style="69" bestFit="1" customWidth="1"/>
    <col min="2813" max="2813" width="1.140625" style="69" bestFit="1" customWidth="1"/>
    <col min="2814" max="2814" width="2" style="69" bestFit="1" customWidth="1"/>
    <col min="2815" max="2815" width="2.140625" style="69" bestFit="1" customWidth="1"/>
    <col min="2816" max="2816" width="0.85546875" style="69" bestFit="1" customWidth="1"/>
    <col min="2817" max="2817" width="2" style="69" bestFit="1" customWidth="1"/>
    <col min="2818" max="2818" width="2.28515625" style="69" bestFit="1" customWidth="1"/>
    <col min="2819" max="3063" width="11.42578125" style="69"/>
    <col min="3064" max="3064" width="5.28515625" style="69" bestFit="1" customWidth="1"/>
    <col min="3065" max="3065" width="2.140625" style="69" bestFit="1" customWidth="1"/>
    <col min="3066" max="3066" width="0.85546875" style="69" bestFit="1" customWidth="1"/>
    <col min="3067" max="3068" width="2" style="69" bestFit="1" customWidth="1"/>
    <col min="3069" max="3069" width="1.140625" style="69" bestFit="1" customWidth="1"/>
    <col min="3070" max="3070" width="2" style="69" bestFit="1" customWidth="1"/>
    <col min="3071" max="3071" width="2.140625" style="69" bestFit="1" customWidth="1"/>
    <col min="3072" max="3072" width="0.85546875" style="69" bestFit="1" customWidth="1"/>
    <col min="3073" max="3073" width="2" style="69" bestFit="1" customWidth="1"/>
    <col min="3074" max="3074" width="2.28515625" style="69" bestFit="1" customWidth="1"/>
    <col min="3075" max="3319" width="11.42578125" style="69"/>
    <col min="3320" max="3320" width="5.28515625" style="69" bestFit="1" customWidth="1"/>
    <col min="3321" max="3321" width="2.140625" style="69" bestFit="1" customWidth="1"/>
    <col min="3322" max="3322" width="0.85546875" style="69" bestFit="1" customWidth="1"/>
    <col min="3323" max="3324" width="2" style="69" bestFit="1" customWidth="1"/>
    <col min="3325" max="3325" width="1.140625" style="69" bestFit="1" customWidth="1"/>
    <col min="3326" max="3326" width="2" style="69" bestFit="1" customWidth="1"/>
    <col min="3327" max="3327" width="2.140625" style="69" bestFit="1" customWidth="1"/>
    <col min="3328" max="3328" width="0.85546875" style="69" bestFit="1" customWidth="1"/>
    <col min="3329" max="3329" width="2" style="69" bestFit="1" customWidth="1"/>
    <col min="3330" max="3330" width="2.28515625" style="69" bestFit="1" customWidth="1"/>
    <col min="3331" max="3575" width="11.42578125" style="69"/>
    <col min="3576" max="3576" width="5.28515625" style="69" bestFit="1" customWidth="1"/>
    <col min="3577" max="3577" width="2.140625" style="69" bestFit="1" customWidth="1"/>
    <col min="3578" max="3578" width="0.85546875" style="69" bestFit="1" customWidth="1"/>
    <col min="3579" max="3580" width="2" style="69" bestFit="1" customWidth="1"/>
    <col min="3581" max="3581" width="1.140625" style="69" bestFit="1" customWidth="1"/>
    <col min="3582" max="3582" width="2" style="69" bestFit="1" customWidth="1"/>
    <col min="3583" max="3583" width="2.140625" style="69" bestFit="1" customWidth="1"/>
    <col min="3584" max="3584" width="0.85546875" style="69" bestFit="1" customWidth="1"/>
    <col min="3585" max="3585" width="2" style="69" bestFit="1" customWidth="1"/>
    <col min="3586" max="3586" width="2.28515625" style="69" bestFit="1" customWidth="1"/>
    <col min="3587" max="3831" width="11.42578125" style="69"/>
    <col min="3832" max="3832" width="5.28515625" style="69" bestFit="1" customWidth="1"/>
    <col min="3833" max="3833" width="2.140625" style="69" bestFit="1" customWidth="1"/>
    <col min="3834" max="3834" width="0.85546875" style="69" bestFit="1" customWidth="1"/>
    <col min="3835" max="3836" width="2" style="69" bestFit="1" customWidth="1"/>
    <col min="3837" max="3837" width="1.140625" style="69" bestFit="1" customWidth="1"/>
    <col min="3838" max="3838" width="2" style="69" bestFit="1" customWidth="1"/>
    <col min="3839" max="3839" width="2.140625" style="69" bestFit="1" customWidth="1"/>
    <col min="3840" max="3840" width="0.85546875" style="69" bestFit="1" customWidth="1"/>
    <col min="3841" max="3841" width="2" style="69" bestFit="1" customWidth="1"/>
    <col min="3842" max="3842" width="2.28515625" style="69" bestFit="1" customWidth="1"/>
    <col min="3843" max="4087" width="11.42578125" style="69"/>
    <col min="4088" max="4088" width="5.28515625" style="69" bestFit="1" customWidth="1"/>
    <col min="4089" max="4089" width="2.140625" style="69" bestFit="1" customWidth="1"/>
    <col min="4090" max="4090" width="0.85546875" style="69" bestFit="1" customWidth="1"/>
    <col min="4091" max="4092" width="2" style="69" bestFit="1" customWidth="1"/>
    <col min="4093" max="4093" width="1.140625" style="69" bestFit="1" customWidth="1"/>
    <col min="4094" max="4094" width="2" style="69" bestFit="1" customWidth="1"/>
    <col min="4095" max="4095" width="2.140625" style="69" bestFit="1" customWidth="1"/>
    <col min="4096" max="4096" width="0.85546875" style="69" bestFit="1" customWidth="1"/>
    <col min="4097" max="4097" width="2" style="69" bestFit="1" customWidth="1"/>
    <col min="4098" max="4098" width="2.28515625" style="69" bestFit="1" customWidth="1"/>
    <col min="4099" max="4343" width="11.42578125" style="69"/>
    <col min="4344" max="4344" width="5.28515625" style="69" bestFit="1" customWidth="1"/>
    <col min="4345" max="4345" width="2.140625" style="69" bestFit="1" customWidth="1"/>
    <col min="4346" max="4346" width="0.85546875" style="69" bestFit="1" customWidth="1"/>
    <col min="4347" max="4348" width="2" style="69" bestFit="1" customWidth="1"/>
    <col min="4349" max="4349" width="1.140625" style="69" bestFit="1" customWidth="1"/>
    <col min="4350" max="4350" width="2" style="69" bestFit="1" customWidth="1"/>
    <col min="4351" max="4351" width="2.140625" style="69" bestFit="1" customWidth="1"/>
    <col min="4352" max="4352" width="0.85546875" style="69" bestFit="1" customWidth="1"/>
    <col min="4353" max="4353" width="2" style="69" bestFit="1" customWidth="1"/>
    <col min="4354" max="4354" width="2.28515625" style="69" bestFit="1" customWidth="1"/>
    <col min="4355" max="4599" width="11.42578125" style="69"/>
    <col min="4600" max="4600" width="5.28515625" style="69" bestFit="1" customWidth="1"/>
    <col min="4601" max="4601" width="2.140625" style="69" bestFit="1" customWidth="1"/>
    <col min="4602" max="4602" width="0.85546875" style="69" bestFit="1" customWidth="1"/>
    <col min="4603" max="4604" width="2" style="69" bestFit="1" customWidth="1"/>
    <col min="4605" max="4605" width="1.140625" style="69" bestFit="1" customWidth="1"/>
    <col min="4606" max="4606" width="2" style="69" bestFit="1" customWidth="1"/>
    <col min="4607" max="4607" width="2.140625" style="69" bestFit="1" customWidth="1"/>
    <col min="4608" max="4608" width="0.85546875" style="69" bestFit="1" customWidth="1"/>
    <col min="4609" max="4609" width="2" style="69" bestFit="1" customWidth="1"/>
    <col min="4610" max="4610" width="2.28515625" style="69" bestFit="1" customWidth="1"/>
    <col min="4611" max="4855" width="11.42578125" style="69"/>
    <col min="4856" max="4856" width="5.28515625" style="69" bestFit="1" customWidth="1"/>
    <col min="4857" max="4857" width="2.140625" style="69" bestFit="1" customWidth="1"/>
    <col min="4858" max="4858" width="0.85546875" style="69" bestFit="1" customWidth="1"/>
    <col min="4859" max="4860" width="2" style="69" bestFit="1" customWidth="1"/>
    <col min="4861" max="4861" width="1.140625" style="69" bestFit="1" customWidth="1"/>
    <col min="4862" max="4862" width="2" style="69" bestFit="1" customWidth="1"/>
    <col min="4863" max="4863" width="2.140625" style="69" bestFit="1" customWidth="1"/>
    <col min="4864" max="4864" width="0.85546875" style="69" bestFit="1" customWidth="1"/>
    <col min="4865" max="4865" width="2" style="69" bestFit="1" customWidth="1"/>
    <col min="4866" max="4866" width="2.28515625" style="69" bestFit="1" customWidth="1"/>
    <col min="4867" max="5111" width="11.42578125" style="69"/>
    <col min="5112" max="5112" width="5.28515625" style="69" bestFit="1" customWidth="1"/>
    <col min="5113" max="5113" width="2.140625" style="69" bestFit="1" customWidth="1"/>
    <col min="5114" max="5114" width="0.85546875" style="69" bestFit="1" customWidth="1"/>
    <col min="5115" max="5116" width="2" style="69" bestFit="1" customWidth="1"/>
    <col min="5117" max="5117" width="1.140625" style="69" bestFit="1" customWidth="1"/>
    <col min="5118" max="5118" width="2" style="69" bestFit="1" customWidth="1"/>
    <col min="5119" max="5119" width="2.140625" style="69" bestFit="1" customWidth="1"/>
    <col min="5120" max="5120" width="0.85546875" style="69" bestFit="1" customWidth="1"/>
    <col min="5121" max="5121" width="2" style="69" bestFit="1" customWidth="1"/>
    <col min="5122" max="5122" width="2.28515625" style="69" bestFit="1" customWidth="1"/>
    <col min="5123" max="5367" width="11.42578125" style="69"/>
    <col min="5368" max="5368" width="5.28515625" style="69" bestFit="1" customWidth="1"/>
    <col min="5369" max="5369" width="2.140625" style="69" bestFit="1" customWidth="1"/>
    <col min="5370" max="5370" width="0.85546875" style="69" bestFit="1" customWidth="1"/>
    <col min="5371" max="5372" width="2" style="69" bestFit="1" customWidth="1"/>
    <col min="5373" max="5373" width="1.140625" style="69" bestFit="1" customWidth="1"/>
    <col min="5374" max="5374" width="2" style="69" bestFit="1" customWidth="1"/>
    <col min="5375" max="5375" width="2.140625" style="69" bestFit="1" customWidth="1"/>
    <col min="5376" max="5376" width="0.85546875" style="69" bestFit="1" customWidth="1"/>
    <col min="5377" max="5377" width="2" style="69" bestFit="1" customWidth="1"/>
    <col min="5378" max="5378" width="2.28515625" style="69" bestFit="1" customWidth="1"/>
    <col min="5379" max="5623" width="11.42578125" style="69"/>
    <col min="5624" max="5624" width="5.28515625" style="69" bestFit="1" customWidth="1"/>
    <col min="5625" max="5625" width="2.140625" style="69" bestFit="1" customWidth="1"/>
    <col min="5626" max="5626" width="0.85546875" style="69" bestFit="1" customWidth="1"/>
    <col min="5627" max="5628" width="2" style="69" bestFit="1" customWidth="1"/>
    <col min="5629" max="5629" width="1.140625" style="69" bestFit="1" customWidth="1"/>
    <col min="5630" max="5630" width="2" style="69" bestFit="1" customWidth="1"/>
    <col min="5631" max="5631" width="2.140625" style="69" bestFit="1" customWidth="1"/>
    <col min="5632" max="5632" width="0.85546875" style="69" bestFit="1" customWidth="1"/>
    <col min="5633" max="5633" width="2" style="69" bestFit="1" customWidth="1"/>
    <col min="5634" max="5634" width="2.28515625" style="69" bestFit="1" customWidth="1"/>
    <col min="5635" max="5879" width="11.42578125" style="69"/>
    <col min="5880" max="5880" width="5.28515625" style="69" bestFit="1" customWidth="1"/>
    <col min="5881" max="5881" width="2.140625" style="69" bestFit="1" customWidth="1"/>
    <col min="5882" max="5882" width="0.85546875" style="69" bestFit="1" customWidth="1"/>
    <col min="5883" max="5884" width="2" style="69" bestFit="1" customWidth="1"/>
    <col min="5885" max="5885" width="1.140625" style="69" bestFit="1" customWidth="1"/>
    <col min="5886" max="5886" width="2" style="69" bestFit="1" customWidth="1"/>
    <col min="5887" max="5887" width="2.140625" style="69" bestFit="1" customWidth="1"/>
    <col min="5888" max="5888" width="0.85546875" style="69" bestFit="1" customWidth="1"/>
    <col min="5889" max="5889" width="2" style="69" bestFit="1" customWidth="1"/>
    <col min="5890" max="5890" width="2.28515625" style="69" bestFit="1" customWidth="1"/>
    <col min="5891" max="6135" width="11.42578125" style="69"/>
    <col min="6136" max="6136" width="5.28515625" style="69" bestFit="1" customWidth="1"/>
    <col min="6137" max="6137" width="2.140625" style="69" bestFit="1" customWidth="1"/>
    <col min="6138" max="6138" width="0.85546875" style="69" bestFit="1" customWidth="1"/>
    <col min="6139" max="6140" width="2" style="69" bestFit="1" customWidth="1"/>
    <col min="6141" max="6141" width="1.140625" style="69" bestFit="1" customWidth="1"/>
    <col min="6142" max="6142" width="2" style="69" bestFit="1" customWidth="1"/>
    <col min="6143" max="6143" width="2.140625" style="69" bestFit="1" customWidth="1"/>
    <col min="6144" max="6144" width="0.85546875" style="69" bestFit="1" customWidth="1"/>
    <col min="6145" max="6145" width="2" style="69" bestFit="1" customWidth="1"/>
    <col min="6146" max="6146" width="2.28515625" style="69" bestFit="1" customWidth="1"/>
    <col min="6147" max="6391" width="11.42578125" style="69"/>
    <col min="6392" max="6392" width="5.28515625" style="69" bestFit="1" customWidth="1"/>
    <col min="6393" max="6393" width="2.140625" style="69" bestFit="1" customWidth="1"/>
    <col min="6394" max="6394" width="0.85546875" style="69" bestFit="1" customWidth="1"/>
    <col min="6395" max="6396" width="2" style="69" bestFit="1" customWidth="1"/>
    <col min="6397" max="6397" width="1.140625" style="69" bestFit="1" customWidth="1"/>
    <col min="6398" max="6398" width="2" style="69" bestFit="1" customWidth="1"/>
    <col min="6399" max="6399" width="2.140625" style="69" bestFit="1" customWidth="1"/>
    <col min="6400" max="6400" width="0.85546875" style="69" bestFit="1" customWidth="1"/>
    <col min="6401" max="6401" width="2" style="69" bestFit="1" customWidth="1"/>
    <col min="6402" max="6402" width="2.28515625" style="69" bestFit="1" customWidth="1"/>
    <col min="6403" max="6647" width="11.42578125" style="69"/>
    <col min="6648" max="6648" width="5.28515625" style="69" bestFit="1" customWidth="1"/>
    <col min="6649" max="6649" width="2.140625" style="69" bestFit="1" customWidth="1"/>
    <col min="6650" max="6650" width="0.85546875" style="69" bestFit="1" customWidth="1"/>
    <col min="6651" max="6652" width="2" style="69" bestFit="1" customWidth="1"/>
    <col min="6653" max="6653" width="1.140625" style="69" bestFit="1" customWidth="1"/>
    <col min="6654" max="6654" width="2" style="69" bestFit="1" customWidth="1"/>
    <col min="6655" max="6655" width="2.140625" style="69" bestFit="1" customWidth="1"/>
    <col min="6656" max="6656" width="0.85546875" style="69" bestFit="1" customWidth="1"/>
    <col min="6657" max="6657" width="2" style="69" bestFit="1" customWidth="1"/>
    <col min="6658" max="6658" width="2.28515625" style="69" bestFit="1" customWidth="1"/>
    <col min="6659" max="6903" width="11.42578125" style="69"/>
    <col min="6904" max="6904" width="5.28515625" style="69" bestFit="1" customWidth="1"/>
    <col min="6905" max="6905" width="2.140625" style="69" bestFit="1" customWidth="1"/>
    <col min="6906" max="6906" width="0.85546875" style="69" bestFit="1" customWidth="1"/>
    <col min="6907" max="6908" width="2" style="69" bestFit="1" customWidth="1"/>
    <col min="6909" max="6909" width="1.140625" style="69" bestFit="1" customWidth="1"/>
    <col min="6910" max="6910" width="2" style="69" bestFit="1" customWidth="1"/>
    <col min="6911" max="6911" width="2.140625" style="69" bestFit="1" customWidth="1"/>
    <col min="6912" max="6912" width="0.85546875" style="69" bestFit="1" customWidth="1"/>
    <col min="6913" max="6913" width="2" style="69" bestFit="1" customWidth="1"/>
    <col min="6914" max="6914" width="2.28515625" style="69" bestFit="1" customWidth="1"/>
    <col min="6915" max="7159" width="11.42578125" style="69"/>
    <col min="7160" max="7160" width="5.28515625" style="69" bestFit="1" customWidth="1"/>
    <col min="7161" max="7161" width="2.140625" style="69" bestFit="1" customWidth="1"/>
    <col min="7162" max="7162" width="0.85546875" style="69" bestFit="1" customWidth="1"/>
    <col min="7163" max="7164" width="2" style="69" bestFit="1" customWidth="1"/>
    <col min="7165" max="7165" width="1.140625" style="69" bestFit="1" customWidth="1"/>
    <col min="7166" max="7166" width="2" style="69" bestFit="1" customWidth="1"/>
    <col min="7167" max="7167" width="2.140625" style="69" bestFit="1" customWidth="1"/>
    <col min="7168" max="7168" width="0.85546875" style="69" bestFit="1" customWidth="1"/>
    <col min="7169" max="7169" width="2" style="69" bestFit="1" customWidth="1"/>
    <col min="7170" max="7170" width="2.28515625" style="69" bestFit="1" customWidth="1"/>
    <col min="7171" max="7415" width="11.42578125" style="69"/>
    <col min="7416" max="7416" width="5.28515625" style="69" bestFit="1" customWidth="1"/>
    <col min="7417" max="7417" width="2.140625" style="69" bestFit="1" customWidth="1"/>
    <col min="7418" max="7418" width="0.85546875" style="69" bestFit="1" customWidth="1"/>
    <col min="7419" max="7420" width="2" style="69" bestFit="1" customWidth="1"/>
    <col min="7421" max="7421" width="1.140625" style="69" bestFit="1" customWidth="1"/>
    <col min="7422" max="7422" width="2" style="69" bestFit="1" customWidth="1"/>
    <col min="7423" max="7423" width="2.140625" style="69" bestFit="1" customWidth="1"/>
    <col min="7424" max="7424" width="0.85546875" style="69" bestFit="1" customWidth="1"/>
    <col min="7425" max="7425" width="2" style="69" bestFit="1" customWidth="1"/>
    <col min="7426" max="7426" width="2.28515625" style="69" bestFit="1" customWidth="1"/>
    <col min="7427" max="7671" width="11.42578125" style="69"/>
    <col min="7672" max="7672" width="5.28515625" style="69" bestFit="1" customWidth="1"/>
    <col min="7673" max="7673" width="2.140625" style="69" bestFit="1" customWidth="1"/>
    <col min="7674" max="7674" width="0.85546875" style="69" bestFit="1" customWidth="1"/>
    <col min="7675" max="7676" width="2" style="69" bestFit="1" customWidth="1"/>
    <col min="7677" max="7677" width="1.140625" style="69" bestFit="1" customWidth="1"/>
    <col min="7678" max="7678" width="2" style="69" bestFit="1" customWidth="1"/>
    <col min="7679" max="7679" width="2.140625" style="69" bestFit="1" customWidth="1"/>
    <col min="7680" max="7680" width="0.85546875" style="69" bestFit="1" customWidth="1"/>
    <col min="7681" max="7681" width="2" style="69" bestFit="1" customWidth="1"/>
    <col min="7682" max="7682" width="2.28515625" style="69" bestFit="1" customWidth="1"/>
    <col min="7683" max="7927" width="11.42578125" style="69"/>
    <col min="7928" max="7928" width="5.28515625" style="69" bestFit="1" customWidth="1"/>
    <col min="7929" max="7929" width="2.140625" style="69" bestFit="1" customWidth="1"/>
    <col min="7930" max="7930" width="0.85546875" style="69" bestFit="1" customWidth="1"/>
    <col min="7931" max="7932" width="2" style="69" bestFit="1" customWidth="1"/>
    <col min="7933" max="7933" width="1.140625" style="69" bestFit="1" customWidth="1"/>
    <col min="7934" max="7934" width="2" style="69" bestFit="1" customWidth="1"/>
    <col min="7935" max="7935" width="2.140625" style="69" bestFit="1" customWidth="1"/>
    <col min="7936" max="7936" width="0.85546875" style="69" bestFit="1" customWidth="1"/>
    <col min="7937" max="7937" width="2" style="69" bestFit="1" customWidth="1"/>
    <col min="7938" max="7938" width="2.28515625" style="69" bestFit="1" customWidth="1"/>
    <col min="7939" max="8183" width="11.42578125" style="69"/>
    <col min="8184" max="8184" width="5.28515625" style="69" bestFit="1" customWidth="1"/>
    <col min="8185" max="8185" width="2.140625" style="69" bestFit="1" customWidth="1"/>
    <col min="8186" max="8186" width="0.85546875" style="69" bestFit="1" customWidth="1"/>
    <col min="8187" max="8188" width="2" style="69" bestFit="1" customWidth="1"/>
    <col min="8189" max="8189" width="1.140625" style="69" bestFit="1" customWidth="1"/>
    <col min="8190" max="8190" width="2" style="69" bestFit="1" customWidth="1"/>
    <col min="8191" max="8191" width="2.140625" style="69" bestFit="1" customWidth="1"/>
    <col min="8192" max="8192" width="0.85546875" style="69" bestFit="1" customWidth="1"/>
    <col min="8193" max="8193" width="2" style="69" bestFit="1" customWidth="1"/>
    <col min="8194" max="8194" width="2.28515625" style="69" bestFit="1" customWidth="1"/>
    <col min="8195" max="8439" width="11.42578125" style="69"/>
    <col min="8440" max="8440" width="5.28515625" style="69" bestFit="1" customWidth="1"/>
    <col min="8441" max="8441" width="2.140625" style="69" bestFit="1" customWidth="1"/>
    <col min="8442" max="8442" width="0.85546875" style="69" bestFit="1" customWidth="1"/>
    <col min="8443" max="8444" width="2" style="69" bestFit="1" customWidth="1"/>
    <col min="8445" max="8445" width="1.140625" style="69" bestFit="1" customWidth="1"/>
    <col min="8446" max="8446" width="2" style="69" bestFit="1" customWidth="1"/>
    <col min="8447" max="8447" width="2.140625" style="69" bestFit="1" customWidth="1"/>
    <col min="8448" max="8448" width="0.85546875" style="69" bestFit="1" customWidth="1"/>
    <col min="8449" max="8449" width="2" style="69" bestFit="1" customWidth="1"/>
    <col min="8450" max="8450" width="2.28515625" style="69" bestFit="1" customWidth="1"/>
    <col min="8451" max="8695" width="11.42578125" style="69"/>
    <col min="8696" max="8696" width="5.28515625" style="69" bestFit="1" customWidth="1"/>
    <col min="8697" max="8697" width="2.140625" style="69" bestFit="1" customWidth="1"/>
    <col min="8698" max="8698" width="0.85546875" style="69" bestFit="1" customWidth="1"/>
    <col min="8699" max="8700" width="2" style="69" bestFit="1" customWidth="1"/>
    <col min="8701" max="8701" width="1.140625" style="69" bestFit="1" customWidth="1"/>
    <col min="8702" max="8702" width="2" style="69" bestFit="1" customWidth="1"/>
    <col min="8703" max="8703" width="2.140625" style="69" bestFit="1" customWidth="1"/>
    <col min="8704" max="8704" width="0.85546875" style="69" bestFit="1" customWidth="1"/>
    <col min="8705" max="8705" width="2" style="69" bestFit="1" customWidth="1"/>
    <col min="8706" max="8706" width="2.28515625" style="69" bestFit="1" customWidth="1"/>
    <col min="8707" max="8951" width="11.42578125" style="69"/>
    <col min="8952" max="8952" width="5.28515625" style="69" bestFit="1" customWidth="1"/>
    <col min="8953" max="8953" width="2.140625" style="69" bestFit="1" customWidth="1"/>
    <col min="8954" max="8954" width="0.85546875" style="69" bestFit="1" customWidth="1"/>
    <col min="8955" max="8956" width="2" style="69" bestFit="1" customWidth="1"/>
    <col min="8957" max="8957" width="1.140625" style="69" bestFit="1" customWidth="1"/>
    <col min="8958" max="8958" width="2" style="69" bestFit="1" customWidth="1"/>
    <col min="8959" max="8959" width="2.140625" style="69" bestFit="1" customWidth="1"/>
    <col min="8960" max="8960" width="0.85546875" style="69" bestFit="1" customWidth="1"/>
    <col min="8961" max="8961" width="2" style="69" bestFit="1" customWidth="1"/>
    <col min="8962" max="8962" width="2.28515625" style="69" bestFit="1" customWidth="1"/>
    <col min="8963" max="9207" width="11.42578125" style="69"/>
    <col min="9208" max="9208" width="5.28515625" style="69" bestFit="1" customWidth="1"/>
    <col min="9209" max="9209" width="2.140625" style="69" bestFit="1" customWidth="1"/>
    <col min="9210" max="9210" width="0.85546875" style="69" bestFit="1" customWidth="1"/>
    <col min="9211" max="9212" width="2" style="69" bestFit="1" customWidth="1"/>
    <col min="9213" max="9213" width="1.140625" style="69" bestFit="1" customWidth="1"/>
    <col min="9214" max="9214" width="2" style="69" bestFit="1" customWidth="1"/>
    <col min="9215" max="9215" width="2.140625" style="69" bestFit="1" customWidth="1"/>
    <col min="9216" max="9216" width="0.85546875" style="69" bestFit="1" customWidth="1"/>
    <col min="9217" max="9217" width="2" style="69" bestFit="1" customWidth="1"/>
    <col min="9218" max="9218" width="2.28515625" style="69" bestFit="1" customWidth="1"/>
    <col min="9219" max="9463" width="11.42578125" style="69"/>
    <col min="9464" max="9464" width="5.28515625" style="69" bestFit="1" customWidth="1"/>
    <col min="9465" max="9465" width="2.140625" style="69" bestFit="1" customWidth="1"/>
    <col min="9466" max="9466" width="0.85546875" style="69" bestFit="1" customWidth="1"/>
    <col min="9467" max="9468" width="2" style="69" bestFit="1" customWidth="1"/>
    <col min="9469" max="9469" width="1.140625" style="69" bestFit="1" customWidth="1"/>
    <col min="9470" max="9470" width="2" style="69" bestFit="1" customWidth="1"/>
    <col min="9471" max="9471" width="2.140625" style="69" bestFit="1" customWidth="1"/>
    <col min="9472" max="9472" width="0.85546875" style="69" bestFit="1" customWidth="1"/>
    <col min="9473" max="9473" width="2" style="69" bestFit="1" customWidth="1"/>
    <col min="9474" max="9474" width="2.28515625" style="69" bestFit="1" customWidth="1"/>
    <col min="9475" max="9719" width="11.42578125" style="69"/>
    <col min="9720" max="9720" width="5.28515625" style="69" bestFit="1" customWidth="1"/>
    <col min="9721" max="9721" width="2.140625" style="69" bestFit="1" customWidth="1"/>
    <col min="9722" max="9722" width="0.85546875" style="69" bestFit="1" customWidth="1"/>
    <col min="9723" max="9724" width="2" style="69" bestFit="1" customWidth="1"/>
    <col min="9725" max="9725" width="1.140625" style="69" bestFit="1" customWidth="1"/>
    <col min="9726" max="9726" width="2" style="69" bestFit="1" customWidth="1"/>
    <col min="9727" max="9727" width="2.140625" style="69" bestFit="1" customWidth="1"/>
    <col min="9728" max="9728" width="0.85546875" style="69" bestFit="1" customWidth="1"/>
    <col min="9729" max="9729" width="2" style="69" bestFit="1" customWidth="1"/>
    <col min="9730" max="9730" width="2.28515625" style="69" bestFit="1" customWidth="1"/>
    <col min="9731" max="9975" width="11.42578125" style="69"/>
    <col min="9976" max="9976" width="5.28515625" style="69" bestFit="1" customWidth="1"/>
    <col min="9977" max="9977" width="2.140625" style="69" bestFit="1" customWidth="1"/>
    <col min="9978" max="9978" width="0.85546875" style="69" bestFit="1" customWidth="1"/>
    <col min="9979" max="9980" width="2" style="69" bestFit="1" customWidth="1"/>
    <col min="9981" max="9981" width="1.140625" style="69" bestFit="1" customWidth="1"/>
    <col min="9982" max="9982" width="2" style="69" bestFit="1" customWidth="1"/>
    <col min="9983" max="9983" width="2.140625" style="69" bestFit="1" customWidth="1"/>
    <col min="9984" max="9984" width="0.85546875" style="69" bestFit="1" customWidth="1"/>
    <col min="9985" max="9985" width="2" style="69" bestFit="1" customWidth="1"/>
    <col min="9986" max="9986" width="2.28515625" style="69" bestFit="1" customWidth="1"/>
    <col min="9987" max="10231" width="11.42578125" style="69"/>
    <col min="10232" max="10232" width="5.28515625" style="69" bestFit="1" customWidth="1"/>
    <col min="10233" max="10233" width="2.140625" style="69" bestFit="1" customWidth="1"/>
    <col min="10234" max="10234" width="0.85546875" style="69" bestFit="1" customWidth="1"/>
    <col min="10235" max="10236" width="2" style="69" bestFit="1" customWidth="1"/>
    <col min="10237" max="10237" width="1.140625" style="69" bestFit="1" customWidth="1"/>
    <col min="10238" max="10238" width="2" style="69" bestFit="1" customWidth="1"/>
    <col min="10239" max="10239" width="2.140625" style="69" bestFit="1" customWidth="1"/>
    <col min="10240" max="10240" width="0.85546875" style="69" bestFit="1" customWidth="1"/>
    <col min="10241" max="10241" width="2" style="69" bestFit="1" customWidth="1"/>
    <col min="10242" max="10242" width="2.28515625" style="69" bestFit="1" customWidth="1"/>
    <col min="10243" max="10487" width="11.42578125" style="69"/>
    <col min="10488" max="10488" width="5.28515625" style="69" bestFit="1" customWidth="1"/>
    <col min="10489" max="10489" width="2.140625" style="69" bestFit="1" customWidth="1"/>
    <col min="10490" max="10490" width="0.85546875" style="69" bestFit="1" customWidth="1"/>
    <col min="10491" max="10492" width="2" style="69" bestFit="1" customWidth="1"/>
    <col min="10493" max="10493" width="1.140625" style="69" bestFit="1" customWidth="1"/>
    <col min="10494" max="10494" width="2" style="69" bestFit="1" customWidth="1"/>
    <col min="10495" max="10495" width="2.140625" style="69" bestFit="1" customWidth="1"/>
    <col min="10496" max="10496" width="0.85546875" style="69" bestFit="1" customWidth="1"/>
    <col min="10497" max="10497" width="2" style="69" bestFit="1" customWidth="1"/>
    <col min="10498" max="10498" width="2.28515625" style="69" bestFit="1" customWidth="1"/>
    <col min="10499" max="10743" width="11.42578125" style="69"/>
    <col min="10744" max="10744" width="5.28515625" style="69" bestFit="1" customWidth="1"/>
    <col min="10745" max="10745" width="2.140625" style="69" bestFit="1" customWidth="1"/>
    <col min="10746" max="10746" width="0.85546875" style="69" bestFit="1" customWidth="1"/>
    <col min="10747" max="10748" width="2" style="69" bestFit="1" customWidth="1"/>
    <col min="10749" max="10749" width="1.140625" style="69" bestFit="1" customWidth="1"/>
    <col min="10750" max="10750" width="2" style="69" bestFit="1" customWidth="1"/>
    <col min="10751" max="10751" width="2.140625" style="69" bestFit="1" customWidth="1"/>
    <col min="10752" max="10752" width="0.85546875" style="69" bestFit="1" customWidth="1"/>
    <col min="10753" max="10753" width="2" style="69" bestFit="1" customWidth="1"/>
    <col min="10754" max="10754" width="2.28515625" style="69" bestFit="1" customWidth="1"/>
    <col min="10755" max="10999" width="11.42578125" style="69"/>
    <col min="11000" max="11000" width="5.28515625" style="69" bestFit="1" customWidth="1"/>
    <col min="11001" max="11001" width="2.140625" style="69" bestFit="1" customWidth="1"/>
    <col min="11002" max="11002" width="0.85546875" style="69" bestFit="1" customWidth="1"/>
    <col min="11003" max="11004" width="2" style="69" bestFit="1" customWidth="1"/>
    <col min="11005" max="11005" width="1.140625" style="69" bestFit="1" customWidth="1"/>
    <col min="11006" max="11006" width="2" style="69" bestFit="1" customWidth="1"/>
    <col min="11007" max="11007" width="2.140625" style="69" bestFit="1" customWidth="1"/>
    <col min="11008" max="11008" width="0.85546875" style="69" bestFit="1" customWidth="1"/>
    <col min="11009" max="11009" width="2" style="69" bestFit="1" customWidth="1"/>
    <col min="11010" max="11010" width="2.28515625" style="69" bestFit="1" customWidth="1"/>
    <col min="11011" max="11255" width="11.42578125" style="69"/>
    <col min="11256" max="11256" width="5.28515625" style="69" bestFit="1" customWidth="1"/>
    <col min="11257" max="11257" width="2.140625" style="69" bestFit="1" customWidth="1"/>
    <col min="11258" max="11258" width="0.85546875" style="69" bestFit="1" customWidth="1"/>
    <col min="11259" max="11260" width="2" style="69" bestFit="1" customWidth="1"/>
    <col min="11261" max="11261" width="1.140625" style="69" bestFit="1" customWidth="1"/>
    <col min="11262" max="11262" width="2" style="69" bestFit="1" customWidth="1"/>
    <col min="11263" max="11263" width="2.140625" style="69" bestFit="1" customWidth="1"/>
    <col min="11264" max="11264" width="0.85546875" style="69" bestFit="1" customWidth="1"/>
    <col min="11265" max="11265" width="2" style="69" bestFit="1" customWidth="1"/>
    <col min="11266" max="11266" width="2.28515625" style="69" bestFit="1" customWidth="1"/>
    <col min="11267" max="11511" width="11.42578125" style="69"/>
    <col min="11512" max="11512" width="5.28515625" style="69" bestFit="1" customWidth="1"/>
    <col min="11513" max="11513" width="2.140625" style="69" bestFit="1" customWidth="1"/>
    <col min="11514" max="11514" width="0.85546875" style="69" bestFit="1" customWidth="1"/>
    <col min="11515" max="11516" width="2" style="69" bestFit="1" customWidth="1"/>
    <col min="11517" max="11517" width="1.140625" style="69" bestFit="1" customWidth="1"/>
    <col min="11518" max="11518" width="2" style="69" bestFit="1" customWidth="1"/>
    <col min="11519" max="11519" width="2.140625" style="69" bestFit="1" customWidth="1"/>
    <col min="11520" max="11520" width="0.85546875" style="69" bestFit="1" customWidth="1"/>
    <col min="11521" max="11521" width="2" style="69" bestFit="1" customWidth="1"/>
    <col min="11522" max="11522" width="2.28515625" style="69" bestFit="1" customWidth="1"/>
    <col min="11523" max="11767" width="11.42578125" style="69"/>
    <col min="11768" max="11768" width="5.28515625" style="69" bestFit="1" customWidth="1"/>
    <col min="11769" max="11769" width="2.140625" style="69" bestFit="1" customWidth="1"/>
    <col min="11770" max="11770" width="0.85546875" style="69" bestFit="1" customWidth="1"/>
    <col min="11771" max="11772" width="2" style="69" bestFit="1" customWidth="1"/>
    <col min="11773" max="11773" width="1.140625" style="69" bestFit="1" customWidth="1"/>
    <col min="11774" max="11774" width="2" style="69" bestFit="1" customWidth="1"/>
    <col min="11775" max="11775" width="2.140625" style="69" bestFit="1" customWidth="1"/>
    <col min="11776" max="11776" width="0.85546875" style="69" bestFit="1" customWidth="1"/>
    <col min="11777" max="11777" width="2" style="69" bestFit="1" customWidth="1"/>
    <col min="11778" max="11778" width="2.28515625" style="69" bestFit="1" customWidth="1"/>
    <col min="11779" max="12023" width="11.42578125" style="69"/>
    <col min="12024" max="12024" width="5.28515625" style="69" bestFit="1" customWidth="1"/>
    <col min="12025" max="12025" width="2.140625" style="69" bestFit="1" customWidth="1"/>
    <col min="12026" max="12026" width="0.85546875" style="69" bestFit="1" customWidth="1"/>
    <col min="12027" max="12028" width="2" style="69" bestFit="1" customWidth="1"/>
    <col min="12029" max="12029" width="1.140625" style="69" bestFit="1" customWidth="1"/>
    <col min="12030" max="12030" width="2" style="69" bestFit="1" customWidth="1"/>
    <col min="12031" max="12031" width="2.140625" style="69" bestFit="1" customWidth="1"/>
    <col min="12032" max="12032" width="0.85546875" style="69" bestFit="1" customWidth="1"/>
    <col min="12033" max="12033" width="2" style="69" bestFit="1" customWidth="1"/>
    <col min="12034" max="12034" width="2.28515625" style="69" bestFit="1" customWidth="1"/>
    <col min="12035" max="12279" width="11.42578125" style="69"/>
    <col min="12280" max="12280" width="5.28515625" style="69" bestFit="1" customWidth="1"/>
    <col min="12281" max="12281" width="2.140625" style="69" bestFit="1" customWidth="1"/>
    <col min="12282" max="12282" width="0.85546875" style="69" bestFit="1" customWidth="1"/>
    <col min="12283" max="12284" width="2" style="69" bestFit="1" customWidth="1"/>
    <col min="12285" max="12285" width="1.140625" style="69" bestFit="1" customWidth="1"/>
    <col min="12286" max="12286" width="2" style="69" bestFit="1" customWidth="1"/>
    <col min="12287" max="12287" width="2.140625" style="69" bestFit="1" customWidth="1"/>
    <col min="12288" max="12288" width="0.85546875" style="69" bestFit="1" customWidth="1"/>
    <col min="12289" max="12289" width="2" style="69" bestFit="1" customWidth="1"/>
    <col min="12290" max="12290" width="2.28515625" style="69" bestFit="1" customWidth="1"/>
    <col min="12291" max="12535" width="11.42578125" style="69"/>
    <col min="12536" max="12536" width="5.28515625" style="69" bestFit="1" customWidth="1"/>
    <col min="12537" max="12537" width="2.140625" style="69" bestFit="1" customWidth="1"/>
    <col min="12538" max="12538" width="0.85546875" style="69" bestFit="1" customWidth="1"/>
    <col min="12539" max="12540" width="2" style="69" bestFit="1" customWidth="1"/>
    <col min="12541" max="12541" width="1.140625" style="69" bestFit="1" customWidth="1"/>
    <col min="12542" max="12542" width="2" style="69" bestFit="1" customWidth="1"/>
    <col min="12543" max="12543" width="2.140625" style="69" bestFit="1" customWidth="1"/>
    <col min="12544" max="12544" width="0.85546875" style="69" bestFit="1" customWidth="1"/>
    <col min="12545" max="12545" width="2" style="69" bestFit="1" customWidth="1"/>
    <col min="12546" max="12546" width="2.28515625" style="69" bestFit="1" customWidth="1"/>
    <col min="12547" max="12791" width="11.42578125" style="69"/>
    <col min="12792" max="12792" width="5.28515625" style="69" bestFit="1" customWidth="1"/>
    <col min="12793" max="12793" width="2.140625" style="69" bestFit="1" customWidth="1"/>
    <col min="12794" max="12794" width="0.85546875" style="69" bestFit="1" customWidth="1"/>
    <col min="12795" max="12796" width="2" style="69" bestFit="1" customWidth="1"/>
    <col min="12797" max="12797" width="1.140625" style="69" bestFit="1" customWidth="1"/>
    <col min="12798" max="12798" width="2" style="69" bestFit="1" customWidth="1"/>
    <col min="12799" max="12799" width="2.140625" style="69" bestFit="1" customWidth="1"/>
    <col min="12800" max="12800" width="0.85546875" style="69" bestFit="1" customWidth="1"/>
    <col min="12801" max="12801" width="2" style="69" bestFit="1" customWidth="1"/>
    <col min="12802" max="12802" width="2.28515625" style="69" bestFit="1" customWidth="1"/>
    <col min="12803" max="13047" width="11.42578125" style="69"/>
    <col min="13048" max="13048" width="5.28515625" style="69" bestFit="1" customWidth="1"/>
    <col min="13049" max="13049" width="2.140625" style="69" bestFit="1" customWidth="1"/>
    <col min="13050" max="13050" width="0.85546875" style="69" bestFit="1" customWidth="1"/>
    <col min="13051" max="13052" width="2" style="69" bestFit="1" customWidth="1"/>
    <col min="13053" max="13053" width="1.140625" style="69" bestFit="1" customWidth="1"/>
    <col min="13054" max="13054" width="2" style="69" bestFit="1" customWidth="1"/>
    <col min="13055" max="13055" width="2.140625" style="69" bestFit="1" customWidth="1"/>
    <col min="13056" max="13056" width="0.85546875" style="69" bestFit="1" customWidth="1"/>
    <col min="13057" max="13057" width="2" style="69" bestFit="1" customWidth="1"/>
    <col min="13058" max="13058" width="2.28515625" style="69" bestFit="1" customWidth="1"/>
    <col min="13059" max="13303" width="11.42578125" style="69"/>
    <col min="13304" max="13304" width="5.28515625" style="69" bestFit="1" customWidth="1"/>
    <col min="13305" max="13305" width="2.140625" style="69" bestFit="1" customWidth="1"/>
    <col min="13306" max="13306" width="0.85546875" style="69" bestFit="1" customWidth="1"/>
    <col min="13307" max="13308" width="2" style="69" bestFit="1" customWidth="1"/>
    <col min="13309" max="13309" width="1.140625" style="69" bestFit="1" customWidth="1"/>
    <col min="13310" max="13310" width="2" style="69" bestFit="1" customWidth="1"/>
    <col min="13311" max="13311" width="2.140625" style="69" bestFit="1" customWidth="1"/>
    <col min="13312" max="13312" width="0.85546875" style="69" bestFit="1" customWidth="1"/>
    <col min="13313" max="13313" width="2" style="69" bestFit="1" customWidth="1"/>
    <col min="13314" max="13314" width="2.28515625" style="69" bestFit="1" customWidth="1"/>
    <col min="13315" max="13559" width="11.42578125" style="69"/>
    <col min="13560" max="13560" width="5.28515625" style="69" bestFit="1" customWidth="1"/>
    <col min="13561" max="13561" width="2.140625" style="69" bestFit="1" customWidth="1"/>
    <col min="13562" max="13562" width="0.85546875" style="69" bestFit="1" customWidth="1"/>
    <col min="13563" max="13564" width="2" style="69" bestFit="1" customWidth="1"/>
    <col min="13565" max="13565" width="1.140625" style="69" bestFit="1" customWidth="1"/>
    <col min="13566" max="13566" width="2" style="69" bestFit="1" customWidth="1"/>
    <col min="13567" max="13567" width="2.140625" style="69" bestFit="1" customWidth="1"/>
    <col min="13568" max="13568" width="0.85546875" style="69" bestFit="1" customWidth="1"/>
    <col min="13569" max="13569" width="2" style="69" bestFit="1" customWidth="1"/>
    <col min="13570" max="13570" width="2.28515625" style="69" bestFit="1" customWidth="1"/>
    <col min="13571" max="13815" width="11.42578125" style="69"/>
    <col min="13816" max="13816" width="5.28515625" style="69" bestFit="1" customWidth="1"/>
    <col min="13817" max="13817" width="2.140625" style="69" bestFit="1" customWidth="1"/>
    <col min="13818" max="13818" width="0.85546875" style="69" bestFit="1" customWidth="1"/>
    <col min="13819" max="13820" width="2" style="69" bestFit="1" customWidth="1"/>
    <col min="13821" max="13821" width="1.140625" style="69" bestFit="1" customWidth="1"/>
    <col min="13822" max="13822" width="2" style="69" bestFit="1" customWidth="1"/>
    <col min="13823" max="13823" width="2.140625" style="69" bestFit="1" customWidth="1"/>
    <col min="13824" max="13824" width="0.85546875" style="69" bestFit="1" customWidth="1"/>
    <col min="13825" max="13825" width="2" style="69" bestFit="1" customWidth="1"/>
    <col min="13826" max="13826" width="2.28515625" style="69" bestFit="1" customWidth="1"/>
    <col min="13827" max="14071" width="11.42578125" style="69"/>
    <col min="14072" max="14072" width="5.28515625" style="69" bestFit="1" customWidth="1"/>
    <col min="14073" max="14073" width="2.140625" style="69" bestFit="1" customWidth="1"/>
    <col min="14074" max="14074" width="0.85546875" style="69" bestFit="1" customWidth="1"/>
    <col min="14075" max="14076" width="2" style="69" bestFit="1" customWidth="1"/>
    <col min="14077" max="14077" width="1.140625" style="69" bestFit="1" customWidth="1"/>
    <col min="14078" max="14078" width="2" style="69" bestFit="1" customWidth="1"/>
    <col min="14079" max="14079" width="2.140625" style="69" bestFit="1" customWidth="1"/>
    <col min="14080" max="14080" width="0.85546875" style="69" bestFit="1" customWidth="1"/>
    <col min="14081" max="14081" width="2" style="69" bestFit="1" customWidth="1"/>
    <col min="14082" max="14082" width="2.28515625" style="69" bestFit="1" customWidth="1"/>
    <col min="14083" max="14327" width="11.42578125" style="69"/>
    <col min="14328" max="14328" width="5.28515625" style="69" bestFit="1" customWidth="1"/>
    <col min="14329" max="14329" width="2.140625" style="69" bestFit="1" customWidth="1"/>
    <col min="14330" max="14330" width="0.85546875" style="69" bestFit="1" customWidth="1"/>
    <col min="14331" max="14332" width="2" style="69" bestFit="1" customWidth="1"/>
    <col min="14333" max="14333" width="1.140625" style="69" bestFit="1" customWidth="1"/>
    <col min="14334" max="14334" width="2" style="69" bestFit="1" customWidth="1"/>
    <col min="14335" max="14335" width="2.140625" style="69" bestFit="1" customWidth="1"/>
    <col min="14336" max="14336" width="0.85546875" style="69" bestFit="1" customWidth="1"/>
    <col min="14337" max="14337" width="2" style="69" bestFit="1" customWidth="1"/>
    <col min="14338" max="14338" width="2.28515625" style="69" bestFit="1" customWidth="1"/>
    <col min="14339" max="14583" width="11.42578125" style="69"/>
    <col min="14584" max="14584" width="5.28515625" style="69" bestFit="1" customWidth="1"/>
    <col min="14585" max="14585" width="2.140625" style="69" bestFit="1" customWidth="1"/>
    <col min="14586" max="14586" width="0.85546875" style="69" bestFit="1" customWidth="1"/>
    <col min="14587" max="14588" width="2" style="69" bestFit="1" customWidth="1"/>
    <col min="14589" max="14589" width="1.140625" style="69" bestFit="1" customWidth="1"/>
    <col min="14590" max="14590" width="2" style="69" bestFit="1" customWidth="1"/>
    <col min="14591" max="14591" width="2.140625" style="69" bestFit="1" customWidth="1"/>
    <col min="14592" max="14592" width="0.85546875" style="69" bestFit="1" customWidth="1"/>
    <col min="14593" max="14593" width="2" style="69" bestFit="1" customWidth="1"/>
    <col min="14594" max="14594" width="2.28515625" style="69" bestFit="1" customWidth="1"/>
    <col min="14595" max="14839" width="11.42578125" style="69"/>
    <col min="14840" max="14840" width="5.28515625" style="69" bestFit="1" customWidth="1"/>
    <col min="14841" max="14841" width="2.140625" style="69" bestFit="1" customWidth="1"/>
    <col min="14842" max="14842" width="0.85546875" style="69" bestFit="1" customWidth="1"/>
    <col min="14843" max="14844" width="2" style="69" bestFit="1" customWidth="1"/>
    <col min="14845" max="14845" width="1.140625" style="69" bestFit="1" customWidth="1"/>
    <col min="14846" max="14846" width="2" style="69" bestFit="1" customWidth="1"/>
    <col min="14847" max="14847" width="2.140625" style="69" bestFit="1" customWidth="1"/>
    <col min="14848" max="14848" width="0.85546875" style="69" bestFit="1" customWidth="1"/>
    <col min="14849" max="14849" width="2" style="69" bestFit="1" customWidth="1"/>
    <col min="14850" max="14850" width="2.28515625" style="69" bestFit="1" customWidth="1"/>
    <col min="14851" max="15095" width="11.42578125" style="69"/>
    <col min="15096" max="15096" width="5.28515625" style="69" bestFit="1" customWidth="1"/>
    <col min="15097" max="15097" width="2.140625" style="69" bestFit="1" customWidth="1"/>
    <col min="15098" max="15098" width="0.85546875" style="69" bestFit="1" customWidth="1"/>
    <col min="15099" max="15100" width="2" style="69" bestFit="1" customWidth="1"/>
    <col min="15101" max="15101" width="1.140625" style="69" bestFit="1" customWidth="1"/>
    <col min="15102" max="15102" width="2" style="69" bestFit="1" customWidth="1"/>
    <col min="15103" max="15103" width="2.140625" style="69" bestFit="1" customWidth="1"/>
    <col min="15104" max="15104" width="0.85546875" style="69" bestFit="1" customWidth="1"/>
    <col min="15105" max="15105" width="2" style="69" bestFit="1" customWidth="1"/>
    <col min="15106" max="15106" width="2.28515625" style="69" bestFit="1" customWidth="1"/>
    <col min="15107" max="15351" width="11.42578125" style="69"/>
    <col min="15352" max="15352" width="5.28515625" style="69" bestFit="1" customWidth="1"/>
    <col min="15353" max="15353" width="2.140625" style="69" bestFit="1" customWidth="1"/>
    <col min="15354" max="15354" width="0.85546875" style="69" bestFit="1" customWidth="1"/>
    <col min="15355" max="15356" width="2" style="69" bestFit="1" customWidth="1"/>
    <col min="15357" max="15357" width="1.140625" style="69" bestFit="1" customWidth="1"/>
    <col min="15358" max="15358" width="2" style="69" bestFit="1" customWidth="1"/>
    <col min="15359" max="15359" width="2.140625" style="69" bestFit="1" customWidth="1"/>
    <col min="15360" max="15360" width="0.85546875" style="69" bestFit="1" customWidth="1"/>
    <col min="15361" max="15361" width="2" style="69" bestFit="1" customWidth="1"/>
    <col min="15362" max="15362" width="2.28515625" style="69" bestFit="1" customWidth="1"/>
    <col min="15363" max="15607" width="11.42578125" style="69"/>
    <col min="15608" max="15608" width="5.28515625" style="69" bestFit="1" customWidth="1"/>
    <col min="15609" max="15609" width="2.140625" style="69" bestFit="1" customWidth="1"/>
    <col min="15610" max="15610" width="0.85546875" style="69" bestFit="1" customWidth="1"/>
    <col min="15611" max="15612" width="2" style="69" bestFit="1" customWidth="1"/>
    <col min="15613" max="15613" width="1.140625" style="69" bestFit="1" customWidth="1"/>
    <col min="15614" max="15614" width="2" style="69" bestFit="1" customWidth="1"/>
    <col min="15615" max="15615" width="2.140625" style="69" bestFit="1" customWidth="1"/>
    <col min="15616" max="15616" width="0.85546875" style="69" bestFit="1" customWidth="1"/>
    <col min="15617" max="15617" width="2" style="69" bestFit="1" customWidth="1"/>
    <col min="15618" max="15618" width="2.28515625" style="69" bestFit="1" customWidth="1"/>
    <col min="15619" max="15863" width="11.42578125" style="69"/>
    <col min="15864" max="15864" width="5.28515625" style="69" bestFit="1" customWidth="1"/>
    <col min="15865" max="15865" width="2.140625" style="69" bestFit="1" customWidth="1"/>
    <col min="15866" max="15866" width="0.85546875" style="69" bestFit="1" customWidth="1"/>
    <col min="15867" max="15868" width="2" style="69" bestFit="1" customWidth="1"/>
    <col min="15869" max="15869" width="1.140625" style="69" bestFit="1" customWidth="1"/>
    <col min="15870" max="15870" width="2" style="69" bestFit="1" customWidth="1"/>
    <col min="15871" max="15871" width="2.140625" style="69" bestFit="1" customWidth="1"/>
    <col min="15872" max="15872" width="0.85546875" style="69" bestFit="1" customWidth="1"/>
    <col min="15873" max="15873" width="2" style="69" bestFit="1" customWidth="1"/>
    <col min="15874" max="15874" width="2.28515625" style="69" bestFit="1" customWidth="1"/>
    <col min="15875" max="16119" width="11.42578125" style="69"/>
    <col min="16120" max="16120" width="5.28515625" style="69" bestFit="1" customWidth="1"/>
    <col min="16121" max="16121" width="2.140625" style="69" bestFit="1" customWidth="1"/>
    <col min="16122" max="16122" width="0.85546875" style="69" bestFit="1" customWidth="1"/>
    <col min="16123" max="16124" width="2" style="69" bestFit="1" customWidth="1"/>
    <col min="16125" max="16125" width="1.140625" style="69" bestFit="1" customWidth="1"/>
    <col min="16126" max="16126" width="2" style="69" bestFit="1" customWidth="1"/>
    <col min="16127" max="16127" width="2.140625" style="69" bestFit="1" customWidth="1"/>
    <col min="16128" max="16128" width="0.85546875" style="69" bestFit="1" customWidth="1"/>
    <col min="16129" max="16129" width="2" style="69" bestFit="1" customWidth="1"/>
    <col min="16130" max="16130" width="2.28515625" style="69" bestFit="1" customWidth="1"/>
    <col min="16131" max="16384" width="11.42578125" style="69"/>
  </cols>
  <sheetData>
    <row r="1" spans="1:9" ht="20.25" x14ac:dyDescent="0.3">
      <c r="A1" s="197" t="s">
        <v>697</v>
      </c>
      <c r="B1" s="197"/>
      <c r="C1" s="197"/>
      <c r="D1" s="197"/>
      <c r="E1" s="197"/>
      <c r="F1" s="197"/>
      <c r="G1" s="197"/>
      <c r="H1" s="197"/>
      <c r="I1" s="108"/>
    </row>
    <row r="2" spans="1:9" ht="13.5" thickBot="1" x14ac:dyDescent="0.25">
      <c r="E2" s="109"/>
      <c r="F2" s="109"/>
    </row>
    <row r="3" spans="1:9" ht="18" customHeight="1" x14ac:dyDescent="0.25">
      <c r="B3" s="198" t="s">
        <v>666</v>
      </c>
      <c r="C3" s="199"/>
      <c r="E3" s="200" t="s">
        <v>701</v>
      </c>
      <c r="F3" s="201"/>
      <c r="G3" s="201"/>
      <c r="H3" s="201"/>
      <c r="I3" s="202"/>
    </row>
    <row r="4" spans="1:9" ht="38.25" x14ac:dyDescent="0.2">
      <c r="A4" s="110" t="s">
        <v>169</v>
      </c>
      <c r="B4" s="111" t="s">
        <v>168</v>
      </c>
      <c r="C4" s="112" t="s">
        <v>668</v>
      </c>
      <c r="D4" s="113" t="s">
        <v>669</v>
      </c>
      <c r="E4" s="114" t="s">
        <v>703</v>
      </c>
      <c r="F4" s="77" t="s">
        <v>581</v>
      </c>
      <c r="G4" s="77" t="s">
        <v>670</v>
      </c>
      <c r="H4" s="77" t="s">
        <v>671</v>
      </c>
      <c r="I4" s="79" t="s">
        <v>580</v>
      </c>
    </row>
    <row r="5" spans="1:9" x14ac:dyDescent="0.2">
      <c r="A5" s="92" t="str">
        <f>RESUMEN!A31</f>
        <v>TRANSPORTE</v>
      </c>
      <c r="B5" s="115">
        <f>RESUMEN!B31</f>
        <v>113809271181</v>
      </c>
      <c r="C5" s="116">
        <f t="shared" ref="C5:C16" si="0">B5/B$17</f>
        <v>0.23288848885971788</v>
      </c>
      <c r="D5" s="93">
        <f>RESUMEN!C31</f>
        <v>24517464769</v>
      </c>
      <c r="E5" s="117">
        <f>RESUMEN!D31</f>
        <v>378517856</v>
      </c>
      <c r="F5" s="118">
        <f>RESUMEN!E31</f>
        <v>20432811412</v>
      </c>
      <c r="G5" s="118">
        <f>RESUMEN!F31</f>
        <v>20811329268</v>
      </c>
      <c r="H5" s="119">
        <f t="shared" ref="H5:H16" si="1">G5/G$17</f>
        <v>0.18881096841340417</v>
      </c>
      <c r="I5" s="96">
        <f>RESUMEN!G31</f>
        <v>68480477144</v>
      </c>
    </row>
    <row r="6" spans="1:9" x14ac:dyDescent="0.2">
      <c r="A6" s="92" t="str">
        <f>RESUMEN!A32</f>
        <v>MULTISECTORIAL</v>
      </c>
      <c r="B6" s="115">
        <f>RESUMEN!B32</f>
        <v>55926001576</v>
      </c>
      <c r="C6" s="116">
        <f t="shared" si="0"/>
        <v>0.11444166068234371</v>
      </c>
      <c r="D6" s="93">
        <f>RESUMEN!C32</f>
        <v>11805931560</v>
      </c>
      <c r="E6" s="117">
        <f>RESUMEN!D32</f>
        <v>83332512</v>
      </c>
      <c r="F6" s="118">
        <f>RESUMEN!E32</f>
        <v>20249429104</v>
      </c>
      <c r="G6" s="118">
        <f>RESUMEN!F32</f>
        <v>20332761616</v>
      </c>
      <c r="H6" s="119">
        <f t="shared" si="1"/>
        <v>0.18446915916797615</v>
      </c>
      <c r="I6" s="96">
        <f>RESUMEN!G32</f>
        <v>23787308400</v>
      </c>
    </row>
    <row r="7" spans="1:9" x14ac:dyDescent="0.2">
      <c r="A7" s="92" t="str">
        <f>RESUMEN!A33</f>
        <v>SALUD</v>
      </c>
      <c r="B7" s="115">
        <f>RESUMEN!B33</f>
        <v>71899994880</v>
      </c>
      <c r="C7" s="116">
        <f t="shared" si="0"/>
        <v>0.14712932420061142</v>
      </c>
      <c r="D7" s="93">
        <f>RESUMEN!C33</f>
        <v>19993197187</v>
      </c>
      <c r="E7" s="117">
        <f>RESUMEN!D33</f>
        <v>448326429</v>
      </c>
      <c r="F7" s="118">
        <f>RESUMEN!E33</f>
        <v>13992952104</v>
      </c>
      <c r="G7" s="118">
        <f>RESUMEN!F33</f>
        <v>14441278533</v>
      </c>
      <c r="H7" s="119">
        <f t="shared" si="1"/>
        <v>0.13101862691375657</v>
      </c>
      <c r="I7" s="96">
        <f>RESUMEN!G33</f>
        <v>37465519160</v>
      </c>
    </row>
    <row r="8" spans="1:9" x14ac:dyDescent="0.2">
      <c r="A8" s="92" t="str">
        <f>RESUMEN!A34</f>
        <v>EDUCACIÓN Y CULTURA</v>
      </c>
      <c r="B8" s="115">
        <f>RESUMEN!B34</f>
        <v>89985650912.398926</v>
      </c>
      <c r="C8" s="116">
        <f t="shared" si="0"/>
        <v>0.18413809387038146</v>
      </c>
      <c r="D8" s="93">
        <f>RESUMEN!C34</f>
        <v>25932596238</v>
      </c>
      <c r="E8" s="117">
        <f>RESUMEN!D34</f>
        <v>484374535</v>
      </c>
      <c r="F8" s="118">
        <f>RESUMEN!E34</f>
        <v>12083879393.770428</v>
      </c>
      <c r="G8" s="118">
        <f>RESUMEN!F34</f>
        <v>12568253928.770428</v>
      </c>
      <c r="H8" s="119">
        <f t="shared" si="1"/>
        <v>0.11402559466518725</v>
      </c>
      <c r="I8" s="96">
        <f>RESUMEN!G34</f>
        <v>51484800745.628487</v>
      </c>
    </row>
    <row r="9" spans="1:9" x14ac:dyDescent="0.2">
      <c r="A9" s="92" t="str">
        <f>RESUMEN!A35</f>
        <v>ENERGÍA</v>
      </c>
      <c r="B9" s="115">
        <f>RESUMEN!B35</f>
        <v>22085676856</v>
      </c>
      <c r="C9" s="116">
        <f t="shared" si="0"/>
        <v>4.5194032569260238E-2</v>
      </c>
      <c r="D9" s="93">
        <f>RESUMEN!C35</f>
        <v>10495183053</v>
      </c>
      <c r="E9" s="117">
        <f>RESUMEN!D35</f>
        <v>83944</v>
      </c>
      <c r="F9" s="118">
        <f>RESUMEN!E35</f>
        <v>10185228888</v>
      </c>
      <c r="G9" s="118">
        <f>RESUMEN!F35</f>
        <v>10185312832</v>
      </c>
      <c r="H9" s="119">
        <f t="shared" si="1"/>
        <v>9.2406340538775431E-2</v>
      </c>
      <c r="I9" s="96">
        <f>RESUMEN!G35</f>
        <v>1405180971</v>
      </c>
    </row>
    <row r="10" spans="1:9" x14ac:dyDescent="0.2">
      <c r="A10" s="92" t="str">
        <f>RESUMEN!A36</f>
        <v>DEFENSA Y SEGURIDAD</v>
      </c>
      <c r="B10" s="115">
        <f>RESUMEN!B36</f>
        <v>18343731625.398922</v>
      </c>
      <c r="C10" s="116">
        <f t="shared" si="0"/>
        <v>3.7536871064688553E-2</v>
      </c>
      <c r="D10" s="93">
        <f>RESUMEN!C36</f>
        <v>2991877297</v>
      </c>
      <c r="E10" s="117">
        <f>RESUMEN!D36</f>
        <v>1645250</v>
      </c>
      <c r="F10" s="118">
        <f>RESUMEN!E36</f>
        <v>7621480798.7704287</v>
      </c>
      <c r="G10" s="118">
        <f>RESUMEN!F36</f>
        <v>7623126048.7704287</v>
      </c>
      <c r="H10" s="119">
        <f t="shared" si="1"/>
        <v>6.9160878340382606E-2</v>
      </c>
      <c r="I10" s="96">
        <f>RESUMEN!G36</f>
        <v>7728728279.6284904</v>
      </c>
    </row>
    <row r="11" spans="1:9" x14ac:dyDescent="0.2">
      <c r="A11" s="92" t="str">
        <f>RESUMEN!A37</f>
        <v>DEPORTE</v>
      </c>
      <c r="B11" s="115">
        <f>RESUMEN!B37</f>
        <v>29524386364.398918</v>
      </c>
      <c r="C11" s="116">
        <f t="shared" si="0"/>
        <v>6.0415901565524004E-2</v>
      </c>
      <c r="D11" s="120">
        <f>RESUMEN!C37</f>
        <v>12886243499</v>
      </c>
      <c r="E11" s="117">
        <f>RESUMEN!D37</f>
        <v>3665116</v>
      </c>
      <c r="F11" s="118">
        <f>RESUMEN!E37</f>
        <v>7020423196.7704287</v>
      </c>
      <c r="G11" s="118">
        <f>RESUMEN!F37</f>
        <v>7024088312.7704287</v>
      </c>
      <c r="H11" s="119">
        <f t="shared" si="1"/>
        <v>6.3726103194892705E-2</v>
      </c>
      <c r="I11" s="96">
        <f>RESUMEN!G37</f>
        <v>9614054552.6284904</v>
      </c>
    </row>
    <row r="12" spans="1:9" x14ac:dyDescent="0.2">
      <c r="A12" s="92" t="str">
        <f>RESUMEN!A38</f>
        <v>AGUA POTABLE Y ALCANTARILLADO</v>
      </c>
      <c r="B12" s="115">
        <f>RESUMEN!B38</f>
        <v>39180999033</v>
      </c>
      <c r="C12" s="116">
        <f t="shared" si="0"/>
        <v>8.0176277047741842E-2</v>
      </c>
      <c r="D12" s="93">
        <f>RESUMEN!C38</f>
        <v>11447070834</v>
      </c>
      <c r="E12" s="117">
        <f>RESUMEN!D38</f>
        <v>95454712</v>
      </c>
      <c r="F12" s="118">
        <f>RESUMEN!E38</f>
        <v>6359806966</v>
      </c>
      <c r="G12" s="118">
        <f>RESUMEN!F38</f>
        <v>6455261678</v>
      </c>
      <c r="H12" s="119">
        <f t="shared" si="1"/>
        <v>5.8565418531876759E-2</v>
      </c>
      <c r="I12" s="96">
        <f>RESUMEN!G38</f>
        <v>21278666521</v>
      </c>
    </row>
    <row r="13" spans="1:9" x14ac:dyDescent="0.2">
      <c r="A13" s="92" t="str">
        <f>RESUMEN!A39</f>
        <v>SILVOAGROPECUARIO</v>
      </c>
      <c r="B13" s="115">
        <f>RESUMEN!B39</f>
        <v>11987848000</v>
      </c>
      <c r="C13" s="116">
        <f t="shared" si="0"/>
        <v>2.4530794164914011E-2</v>
      </c>
      <c r="D13" s="93">
        <f>RESUMEN!C39</f>
        <v>3194665795</v>
      </c>
      <c r="E13" s="117">
        <f>RESUMEN!D39</f>
        <v>0</v>
      </c>
      <c r="F13" s="118">
        <f>RESUMEN!E39</f>
        <v>4337579039</v>
      </c>
      <c r="G13" s="118">
        <f>RESUMEN!F39</f>
        <v>4337579039</v>
      </c>
      <c r="H13" s="119">
        <f t="shared" si="1"/>
        <v>3.935272410410421E-2</v>
      </c>
      <c r="I13" s="96">
        <f>RESUMEN!G39</f>
        <v>4455603166</v>
      </c>
    </row>
    <row r="14" spans="1:9" x14ac:dyDescent="0.2">
      <c r="A14" s="92" t="str">
        <f>RESUMEN!A40</f>
        <v>INDUSTRIA, COMERCIO, FINANZAS Y TURISMO</v>
      </c>
      <c r="B14" s="115">
        <f>RESUMEN!B40</f>
        <v>21403763920</v>
      </c>
      <c r="C14" s="116">
        <f t="shared" si="0"/>
        <v>4.3798630669652554E-2</v>
      </c>
      <c r="D14" s="93">
        <f>RESUMEN!C40</f>
        <v>8755134603</v>
      </c>
      <c r="E14" s="117">
        <f>RESUMEN!D40</f>
        <v>0</v>
      </c>
      <c r="F14" s="118">
        <f>RESUMEN!E40</f>
        <v>2588296994.3333335</v>
      </c>
      <c r="G14" s="118">
        <f>RESUMEN!F40</f>
        <v>2588296994.3333335</v>
      </c>
      <c r="H14" s="119">
        <f t="shared" si="1"/>
        <v>2.3482347319016047E-2</v>
      </c>
      <c r="I14" s="96">
        <f>RESUMEN!G40</f>
        <v>10060332322.666666</v>
      </c>
    </row>
    <row r="15" spans="1:9" x14ac:dyDescent="0.2">
      <c r="A15" s="92" t="str">
        <f>RESUMEN!A41</f>
        <v>VIVIENDA</v>
      </c>
      <c r="B15" s="115">
        <f>RESUMEN!B41</f>
        <v>6241056687</v>
      </c>
      <c r="C15" s="116">
        <f t="shared" si="0"/>
        <v>1.2771105953325165E-2</v>
      </c>
      <c r="D15" s="93">
        <f>RESUMEN!C41</f>
        <v>579295995</v>
      </c>
      <c r="E15" s="117">
        <f>RESUMEN!D41</f>
        <v>25410198</v>
      </c>
      <c r="F15" s="118">
        <f>RESUMEN!E41</f>
        <v>2174800552</v>
      </c>
      <c r="G15" s="118">
        <f>RESUMEN!F41</f>
        <v>2200210750</v>
      </c>
      <c r="H15" s="119">
        <f t="shared" si="1"/>
        <v>1.9961431443009655E-2</v>
      </c>
      <c r="I15" s="96">
        <f>RESUMEN!G41</f>
        <v>3461549942</v>
      </c>
    </row>
    <row r="16" spans="1:9" x14ac:dyDescent="0.2">
      <c r="A16" s="121" t="str">
        <f>RESUMEN!A42</f>
        <v>PESCA</v>
      </c>
      <c r="B16" s="81">
        <f>RESUMEN!B42</f>
        <v>8297306000</v>
      </c>
      <c r="C16" s="82">
        <f t="shared" si="0"/>
        <v>1.697881935183913E-2</v>
      </c>
      <c r="D16" s="83">
        <f>RESUMEN!C42</f>
        <v>2483786853</v>
      </c>
      <c r="E16" s="117">
        <f>RESUMEN!D42</f>
        <v>45024120</v>
      </c>
      <c r="F16" s="118">
        <f>RESUMEN!E42</f>
        <v>1610571665</v>
      </c>
      <c r="G16" s="118">
        <f>RESUMEN!F42</f>
        <v>1655595785</v>
      </c>
      <c r="H16" s="122">
        <f t="shared" si="1"/>
        <v>1.5020407367618421E-2</v>
      </c>
      <c r="I16" s="88">
        <f>RESUMEN!G42</f>
        <v>4157923362</v>
      </c>
    </row>
    <row r="17" spans="1:9" s="70" customFormat="1" ht="13.5" thickBot="1" x14ac:dyDescent="0.25">
      <c r="A17" s="72" t="s">
        <v>243</v>
      </c>
      <c r="B17" s="99">
        <f>SUM(B5:B16)</f>
        <v>488685687035.19678</v>
      </c>
      <c r="C17" s="123">
        <f>B17/B$17</f>
        <v>1</v>
      </c>
      <c r="D17" s="124">
        <f t="shared" ref="D17:I17" si="2">SUM(D5:D16)</f>
        <v>135082447683</v>
      </c>
      <c r="E17" s="99">
        <f t="shared" si="2"/>
        <v>1565834672</v>
      </c>
      <c r="F17" s="102">
        <f t="shared" si="2"/>
        <v>108657260113.64462</v>
      </c>
      <c r="G17" s="102">
        <f t="shared" si="2"/>
        <v>110223094785.64462</v>
      </c>
      <c r="H17" s="125">
        <f t="shared" si="2"/>
        <v>0.99999999999999989</v>
      </c>
      <c r="I17" s="126">
        <f t="shared" si="2"/>
        <v>243380144566.55209</v>
      </c>
    </row>
    <row r="19" spans="1:9" s="70" customFormat="1" x14ac:dyDescent="0.2">
      <c r="A19" s="69"/>
      <c r="B19" s="69"/>
      <c r="C19" s="69"/>
      <c r="D19" s="69"/>
      <c r="E19" s="69"/>
      <c r="F19" s="69"/>
      <c r="H19" s="69"/>
      <c r="I19" s="109" t="s">
        <v>568</v>
      </c>
    </row>
  </sheetData>
  <mergeCells count="3">
    <mergeCell ref="A1:H1"/>
    <mergeCell ref="B3:C3"/>
    <mergeCell ref="E3:I3"/>
  </mergeCells>
  <pageMargins left="1.4173228346456694" right="0.15748031496062992" top="0.55118110236220474" bottom="0.19685039370078741" header="0" footer="0"/>
  <pageSetup paperSize="5" scale="95" orientation="landscape" r:id="rId1"/>
  <headerFooter alignWithMargins="0">
    <oddHeader xml:space="preserve">&amp;L                          &amp;D&amp;RGobierno Regional De Los  Lagos
División de Análisis y Control de Gestión 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5"/>
  <sheetViews>
    <sheetView zoomScaleNormal="100" workbookViewId="0">
      <selection activeCell="E3" sqref="E3:J3"/>
    </sheetView>
  </sheetViews>
  <sheetFormatPr baseColWidth="10" defaultColWidth="11.42578125" defaultRowHeight="12.75" x14ac:dyDescent="0.2"/>
  <cols>
    <col min="1" max="1" width="12.85546875" style="69" bestFit="1" customWidth="1"/>
    <col min="2" max="2" width="14.7109375" style="69" bestFit="1" customWidth="1"/>
    <col min="3" max="3" width="7.85546875" style="69" bestFit="1" customWidth="1"/>
    <col min="4" max="4" width="14.7109375" style="69" bestFit="1" customWidth="1"/>
    <col min="5" max="5" width="13.7109375" style="69" bestFit="1" customWidth="1"/>
    <col min="6" max="7" width="14.7109375" style="69" customWidth="1"/>
    <col min="8" max="8" width="11.28515625" style="69" customWidth="1"/>
    <col min="9" max="9" width="14.28515625" style="69" customWidth="1"/>
    <col min="10" max="10" width="15.5703125" style="70" customWidth="1"/>
    <col min="11" max="11" width="14.7109375" style="69" hidden="1" customWidth="1"/>
    <col min="12" max="222" width="11.42578125" style="69"/>
    <col min="223" max="223" width="2.28515625" style="69" bestFit="1" customWidth="1"/>
    <col min="224" max="224" width="2.140625" style="69" bestFit="1" customWidth="1"/>
    <col min="225" max="225" width="1.140625" style="69" customWidth="1"/>
    <col min="226" max="227" width="2" style="69" bestFit="1" customWidth="1"/>
    <col min="228" max="229" width="2.140625" style="69" bestFit="1" customWidth="1"/>
    <col min="230" max="230" width="1.7109375" style="69" bestFit="1" customWidth="1"/>
    <col min="231" max="231" width="0.85546875" style="69" bestFit="1" customWidth="1"/>
    <col min="232" max="232" width="2" style="69" bestFit="1" customWidth="1"/>
    <col min="233" max="233" width="2.140625" style="69" bestFit="1" customWidth="1"/>
    <col min="234" max="478" width="11.42578125" style="69"/>
    <col min="479" max="479" width="2.28515625" style="69" bestFit="1" customWidth="1"/>
    <col min="480" max="480" width="2.140625" style="69" bestFit="1" customWidth="1"/>
    <col min="481" max="481" width="1.140625" style="69" customWidth="1"/>
    <col min="482" max="483" width="2" style="69" bestFit="1" customWidth="1"/>
    <col min="484" max="485" width="2.140625" style="69" bestFit="1" customWidth="1"/>
    <col min="486" max="486" width="1.7109375" style="69" bestFit="1" customWidth="1"/>
    <col min="487" max="487" width="0.85546875" style="69" bestFit="1" customWidth="1"/>
    <col min="488" max="488" width="2" style="69" bestFit="1" customWidth="1"/>
    <col min="489" max="489" width="2.140625" style="69" bestFit="1" customWidth="1"/>
    <col min="490" max="734" width="11.42578125" style="69"/>
    <col min="735" max="735" width="2.28515625" style="69" bestFit="1" customWidth="1"/>
    <col min="736" max="736" width="2.140625" style="69" bestFit="1" customWidth="1"/>
    <col min="737" max="737" width="1.140625" style="69" customWidth="1"/>
    <col min="738" max="739" width="2" style="69" bestFit="1" customWidth="1"/>
    <col min="740" max="741" width="2.140625" style="69" bestFit="1" customWidth="1"/>
    <col min="742" max="742" width="1.7109375" style="69" bestFit="1" customWidth="1"/>
    <col min="743" max="743" width="0.85546875" style="69" bestFit="1" customWidth="1"/>
    <col min="744" max="744" width="2" style="69" bestFit="1" customWidth="1"/>
    <col min="745" max="745" width="2.140625" style="69" bestFit="1" customWidth="1"/>
    <col min="746" max="990" width="11.42578125" style="69"/>
    <col min="991" max="991" width="2.28515625" style="69" bestFit="1" customWidth="1"/>
    <col min="992" max="992" width="2.140625" style="69" bestFit="1" customWidth="1"/>
    <col min="993" max="993" width="1.140625" style="69" customWidth="1"/>
    <col min="994" max="995" width="2" style="69" bestFit="1" customWidth="1"/>
    <col min="996" max="997" width="2.140625" style="69" bestFit="1" customWidth="1"/>
    <col min="998" max="998" width="1.7109375" style="69" bestFit="1" customWidth="1"/>
    <col min="999" max="999" width="0.85546875" style="69" bestFit="1" customWidth="1"/>
    <col min="1000" max="1000" width="2" style="69" bestFit="1" customWidth="1"/>
    <col min="1001" max="1001" width="2.140625" style="69" bestFit="1" customWidth="1"/>
    <col min="1002" max="1246" width="11.42578125" style="69"/>
    <col min="1247" max="1247" width="2.28515625" style="69" bestFit="1" customWidth="1"/>
    <col min="1248" max="1248" width="2.140625" style="69" bestFit="1" customWidth="1"/>
    <col min="1249" max="1249" width="1.140625" style="69" customWidth="1"/>
    <col min="1250" max="1251" width="2" style="69" bestFit="1" customWidth="1"/>
    <col min="1252" max="1253" width="2.140625" style="69" bestFit="1" customWidth="1"/>
    <col min="1254" max="1254" width="1.7109375" style="69" bestFit="1" customWidth="1"/>
    <col min="1255" max="1255" width="0.85546875" style="69" bestFit="1" customWidth="1"/>
    <col min="1256" max="1256" width="2" style="69" bestFit="1" customWidth="1"/>
    <col min="1257" max="1257" width="2.140625" style="69" bestFit="1" customWidth="1"/>
    <col min="1258" max="1502" width="11.42578125" style="69"/>
    <col min="1503" max="1503" width="2.28515625" style="69" bestFit="1" customWidth="1"/>
    <col min="1504" max="1504" width="2.140625" style="69" bestFit="1" customWidth="1"/>
    <col min="1505" max="1505" width="1.140625" style="69" customWidth="1"/>
    <col min="1506" max="1507" width="2" style="69" bestFit="1" customWidth="1"/>
    <col min="1508" max="1509" width="2.140625" style="69" bestFit="1" customWidth="1"/>
    <col min="1510" max="1510" width="1.7109375" style="69" bestFit="1" customWidth="1"/>
    <col min="1511" max="1511" width="0.85546875" style="69" bestFit="1" customWidth="1"/>
    <col min="1512" max="1512" width="2" style="69" bestFit="1" customWidth="1"/>
    <col min="1513" max="1513" width="2.140625" style="69" bestFit="1" customWidth="1"/>
    <col min="1514" max="1758" width="11.42578125" style="69"/>
    <col min="1759" max="1759" width="2.28515625" style="69" bestFit="1" customWidth="1"/>
    <col min="1760" max="1760" width="2.140625" style="69" bestFit="1" customWidth="1"/>
    <col min="1761" max="1761" width="1.140625" style="69" customWidth="1"/>
    <col min="1762" max="1763" width="2" style="69" bestFit="1" customWidth="1"/>
    <col min="1764" max="1765" width="2.140625" style="69" bestFit="1" customWidth="1"/>
    <col min="1766" max="1766" width="1.7109375" style="69" bestFit="1" customWidth="1"/>
    <col min="1767" max="1767" width="0.85546875" style="69" bestFit="1" customWidth="1"/>
    <col min="1768" max="1768" width="2" style="69" bestFit="1" customWidth="1"/>
    <col min="1769" max="1769" width="2.140625" style="69" bestFit="1" customWidth="1"/>
    <col min="1770" max="2014" width="11.42578125" style="69"/>
    <col min="2015" max="2015" width="2.28515625" style="69" bestFit="1" customWidth="1"/>
    <col min="2016" max="2016" width="2.140625" style="69" bestFit="1" customWidth="1"/>
    <col min="2017" max="2017" width="1.140625" style="69" customWidth="1"/>
    <col min="2018" max="2019" width="2" style="69" bestFit="1" customWidth="1"/>
    <col min="2020" max="2021" width="2.140625" style="69" bestFit="1" customWidth="1"/>
    <col min="2022" max="2022" width="1.7109375" style="69" bestFit="1" customWidth="1"/>
    <col min="2023" max="2023" width="0.85546875" style="69" bestFit="1" customWidth="1"/>
    <col min="2024" max="2024" width="2" style="69" bestFit="1" customWidth="1"/>
    <col min="2025" max="2025" width="2.140625" style="69" bestFit="1" customWidth="1"/>
    <col min="2026" max="2270" width="11.42578125" style="69"/>
    <col min="2271" max="2271" width="2.28515625" style="69" bestFit="1" customWidth="1"/>
    <col min="2272" max="2272" width="2.140625" style="69" bestFit="1" customWidth="1"/>
    <col min="2273" max="2273" width="1.140625" style="69" customWidth="1"/>
    <col min="2274" max="2275" width="2" style="69" bestFit="1" customWidth="1"/>
    <col min="2276" max="2277" width="2.140625" style="69" bestFit="1" customWidth="1"/>
    <col min="2278" max="2278" width="1.7109375" style="69" bestFit="1" customWidth="1"/>
    <col min="2279" max="2279" width="0.85546875" style="69" bestFit="1" customWidth="1"/>
    <col min="2280" max="2280" width="2" style="69" bestFit="1" customWidth="1"/>
    <col min="2281" max="2281" width="2.140625" style="69" bestFit="1" customWidth="1"/>
    <col min="2282" max="2526" width="11.42578125" style="69"/>
    <col min="2527" max="2527" width="2.28515625" style="69" bestFit="1" customWidth="1"/>
    <col min="2528" max="2528" width="2.140625" style="69" bestFit="1" customWidth="1"/>
    <col min="2529" max="2529" width="1.140625" style="69" customWidth="1"/>
    <col min="2530" max="2531" width="2" style="69" bestFit="1" customWidth="1"/>
    <col min="2532" max="2533" width="2.140625" style="69" bestFit="1" customWidth="1"/>
    <col min="2534" max="2534" width="1.7109375" style="69" bestFit="1" customWidth="1"/>
    <col min="2535" max="2535" width="0.85546875" style="69" bestFit="1" customWidth="1"/>
    <col min="2536" max="2536" width="2" style="69" bestFit="1" customWidth="1"/>
    <col min="2537" max="2537" width="2.140625" style="69" bestFit="1" customWidth="1"/>
    <col min="2538" max="2782" width="11.42578125" style="69"/>
    <col min="2783" max="2783" width="2.28515625" style="69" bestFit="1" customWidth="1"/>
    <col min="2784" max="2784" width="2.140625" style="69" bestFit="1" customWidth="1"/>
    <col min="2785" max="2785" width="1.140625" style="69" customWidth="1"/>
    <col min="2786" max="2787" width="2" style="69" bestFit="1" customWidth="1"/>
    <col min="2788" max="2789" width="2.140625" style="69" bestFit="1" customWidth="1"/>
    <col min="2790" max="2790" width="1.7109375" style="69" bestFit="1" customWidth="1"/>
    <col min="2791" max="2791" width="0.85546875" style="69" bestFit="1" customWidth="1"/>
    <col min="2792" max="2792" width="2" style="69" bestFit="1" customWidth="1"/>
    <col min="2793" max="2793" width="2.140625" style="69" bestFit="1" customWidth="1"/>
    <col min="2794" max="3038" width="11.42578125" style="69"/>
    <col min="3039" max="3039" width="2.28515625" style="69" bestFit="1" customWidth="1"/>
    <col min="3040" max="3040" width="2.140625" style="69" bestFit="1" customWidth="1"/>
    <col min="3041" max="3041" width="1.140625" style="69" customWidth="1"/>
    <col min="3042" max="3043" width="2" style="69" bestFit="1" customWidth="1"/>
    <col min="3044" max="3045" width="2.140625" style="69" bestFit="1" customWidth="1"/>
    <col min="3046" max="3046" width="1.7109375" style="69" bestFit="1" customWidth="1"/>
    <col min="3047" max="3047" width="0.85546875" style="69" bestFit="1" customWidth="1"/>
    <col min="3048" max="3048" width="2" style="69" bestFit="1" customWidth="1"/>
    <col min="3049" max="3049" width="2.140625" style="69" bestFit="1" customWidth="1"/>
    <col min="3050" max="3294" width="11.42578125" style="69"/>
    <col min="3295" max="3295" width="2.28515625" style="69" bestFit="1" customWidth="1"/>
    <col min="3296" max="3296" width="2.140625" style="69" bestFit="1" customWidth="1"/>
    <col min="3297" max="3297" width="1.140625" style="69" customWidth="1"/>
    <col min="3298" max="3299" width="2" style="69" bestFit="1" customWidth="1"/>
    <col min="3300" max="3301" width="2.140625" style="69" bestFit="1" customWidth="1"/>
    <col min="3302" max="3302" width="1.7109375" style="69" bestFit="1" customWidth="1"/>
    <col min="3303" max="3303" width="0.85546875" style="69" bestFit="1" customWidth="1"/>
    <col min="3304" max="3304" width="2" style="69" bestFit="1" customWidth="1"/>
    <col min="3305" max="3305" width="2.140625" style="69" bestFit="1" customWidth="1"/>
    <col min="3306" max="3550" width="11.42578125" style="69"/>
    <col min="3551" max="3551" width="2.28515625" style="69" bestFit="1" customWidth="1"/>
    <col min="3552" max="3552" width="2.140625" style="69" bestFit="1" customWidth="1"/>
    <col min="3553" max="3553" width="1.140625" style="69" customWidth="1"/>
    <col min="3554" max="3555" width="2" style="69" bestFit="1" customWidth="1"/>
    <col min="3556" max="3557" width="2.140625" style="69" bestFit="1" customWidth="1"/>
    <col min="3558" max="3558" width="1.7109375" style="69" bestFit="1" customWidth="1"/>
    <col min="3559" max="3559" width="0.85546875" style="69" bestFit="1" customWidth="1"/>
    <col min="3560" max="3560" width="2" style="69" bestFit="1" customWidth="1"/>
    <col min="3561" max="3561" width="2.140625" style="69" bestFit="1" customWidth="1"/>
    <col min="3562" max="3806" width="11.42578125" style="69"/>
    <col min="3807" max="3807" width="2.28515625" style="69" bestFit="1" customWidth="1"/>
    <col min="3808" max="3808" width="2.140625" style="69" bestFit="1" customWidth="1"/>
    <col min="3809" max="3809" width="1.140625" style="69" customWidth="1"/>
    <col min="3810" max="3811" width="2" style="69" bestFit="1" customWidth="1"/>
    <col min="3812" max="3813" width="2.140625" style="69" bestFit="1" customWidth="1"/>
    <col min="3814" max="3814" width="1.7109375" style="69" bestFit="1" customWidth="1"/>
    <col min="3815" max="3815" width="0.85546875" style="69" bestFit="1" customWidth="1"/>
    <col min="3816" max="3816" width="2" style="69" bestFit="1" customWidth="1"/>
    <col min="3817" max="3817" width="2.140625" style="69" bestFit="1" customWidth="1"/>
    <col min="3818" max="4062" width="11.42578125" style="69"/>
    <col min="4063" max="4063" width="2.28515625" style="69" bestFit="1" customWidth="1"/>
    <col min="4064" max="4064" width="2.140625" style="69" bestFit="1" customWidth="1"/>
    <col min="4065" max="4065" width="1.140625" style="69" customWidth="1"/>
    <col min="4066" max="4067" width="2" style="69" bestFit="1" customWidth="1"/>
    <col min="4068" max="4069" width="2.140625" style="69" bestFit="1" customWidth="1"/>
    <col min="4070" max="4070" width="1.7109375" style="69" bestFit="1" customWidth="1"/>
    <col min="4071" max="4071" width="0.85546875" style="69" bestFit="1" customWidth="1"/>
    <col min="4072" max="4072" width="2" style="69" bestFit="1" customWidth="1"/>
    <col min="4073" max="4073" width="2.140625" style="69" bestFit="1" customWidth="1"/>
    <col min="4074" max="4318" width="11.42578125" style="69"/>
    <col min="4319" max="4319" width="2.28515625" style="69" bestFit="1" customWidth="1"/>
    <col min="4320" max="4320" width="2.140625" style="69" bestFit="1" customWidth="1"/>
    <col min="4321" max="4321" width="1.140625" style="69" customWidth="1"/>
    <col min="4322" max="4323" width="2" style="69" bestFit="1" customWidth="1"/>
    <col min="4324" max="4325" width="2.140625" style="69" bestFit="1" customWidth="1"/>
    <col min="4326" max="4326" width="1.7109375" style="69" bestFit="1" customWidth="1"/>
    <col min="4327" max="4327" width="0.85546875" style="69" bestFit="1" customWidth="1"/>
    <col min="4328" max="4328" width="2" style="69" bestFit="1" customWidth="1"/>
    <col min="4329" max="4329" width="2.140625" style="69" bestFit="1" customWidth="1"/>
    <col min="4330" max="4574" width="11.42578125" style="69"/>
    <col min="4575" max="4575" width="2.28515625" style="69" bestFit="1" customWidth="1"/>
    <col min="4576" max="4576" width="2.140625" style="69" bestFit="1" customWidth="1"/>
    <col min="4577" max="4577" width="1.140625" style="69" customWidth="1"/>
    <col min="4578" max="4579" width="2" style="69" bestFit="1" customWidth="1"/>
    <col min="4580" max="4581" width="2.140625" style="69" bestFit="1" customWidth="1"/>
    <col min="4582" max="4582" width="1.7109375" style="69" bestFit="1" customWidth="1"/>
    <col min="4583" max="4583" width="0.85546875" style="69" bestFit="1" customWidth="1"/>
    <col min="4584" max="4584" width="2" style="69" bestFit="1" customWidth="1"/>
    <col min="4585" max="4585" width="2.140625" style="69" bestFit="1" customWidth="1"/>
    <col min="4586" max="4830" width="11.42578125" style="69"/>
    <col min="4831" max="4831" width="2.28515625" style="69" bestFit="1" customWidth="1"/>
    <col min="4832" max="4832" width="2.140625" style="69" bestFit="1" customWidth="1"/>
    <col min="4833" max="4833" width="1.140625" style="69" customWidth="1"/>
    <col min="4834" max="4835" width="2" style="69" bestFit="1" customWidth="1"/>
    <col min="4836" max="4837" width="2.140625" style="69" bestFit="1" customWidth="1"/>
    <col min="4838" max="4838" width="1.7109375" style="69" bestFit="1" customWidth="1"/>
    <col min="4839" max="4839" width="0.85546875" style="69" bestFit="1" customWidth="1"/>
    <col min="4840" max="4840" width="2" style="69" bestFit="1" customWidth="1"/>
    <col min="4841" max="4841" width="2.140625" style="69" bestFit="1" customWidth="1"/>
    <col min="4842" max="5086" width="11.42578125" style="69"/>
    <col min="5087" max="5087" width="2.28515625" style="69" bestFit="1" customWidth="1"/>
    <col min="5088" max="5088" width="2.140625" style="69" bestFit="1" customWidth="1"/>
    <col min="5089" max="5089" width="1.140625" style="69" customWidth="1"/>
    <col min="5090" max="5091" width="2" style="69" bestFit="1" customWidth="1"/>
    <col min="5092" max="5093" width="2.140625" style="69" bestFit="1" customWidth="1"/>
    <col min="5094" max="5094" width="1.7109375" style="69" bestFit="1" customWidth="1"/>
    <col min="5095" max="5095" width="0.85546875" style="69" bestFit="1" customWidth="1"/>
    <col min="5096" max="5096" width="2" style="69" bestFit="1" customWidth="1"/>
    <col min="5097" max="5097" width="2.140625" style="69" bestFit="1" customWidth="1"/>
    <col min="5098" max="5342" width="11.42578125" style="69"/>
    <col min="5343" max="5343" width="2.28515625" style="69" bestFit="1" customWidth="1"/>
    <col min="5344" max="5344" width="2.140625" style="69" bestFit="1" customWidth="1"/>
    <col min="5345" max="5345" width="1.140625" style="69" customWidth="1"/>
    <col min="5346" max="5347" width="2" style="69" bestFit="1" customWidth="1"/>
    <col min="5348" max="5349" width="2.140625" style="69" bestFit="1" customWidth="1"/>
    <col min="5350" max="5350" width="1.7109375" style="69" bestFit="1" customWidth="1"/>
    <col min="5351" max="5351" width="0.85546875" style="69" bestFit="1" customWidth="1"/>
    <col min="5352" max="5352" width="2" style="69" bestFit="1" customWidth="1"/>
    <col min="5353" max="5353" width="2.140625" style="69" bestFit="1" customWidth="1"/>
    <col min="5354" max="5598" width="11.42578125" style="69"/>
    <col min="5599" max="5599" width="2.28515625" style="69" bestFit="1" customWidth="1"/>
    <col min="5600" max="5600" width="2.140625" style="69" bestFit="1" customWidth="1"/>
    <col min="5601" max="5601" width="1.140625" style="69" customWidth="1"/>
    <col min="5602" max="5603" width="2" style="69" bestFit="1" customWidth="1"/>
    <col min="5604" max="5605" width="2.140625" style="69" bestFit="1" customWidth="1"/>
    <col min="5606" max="5606" width="1.7109375" style="69" bestFit="1" customWidth="1"/>
    <col min="5607" max="5607" width="0.85546875" style="69" bestFit="1" customWidth="1"/>
    <col min="5608" max="5608" width="2" style="69" bestFit="1" customWidth="1"/>
    <col min="5609" max="5609" width="2.140625" style="69" bestFit="1" customWidth="1"/>
    <col min="5610" max="5854" width="11.42578125" style="69"/>
    <col min="5855" max="5855" width="2.28515625" style="69" bestFit="1" customWidth="1"/>
    <col min="5856" max="5856" width="2.140625" style="69" bestFit="1" customWidth="1"/>
    <col min="5857" max="5857" width="1.140625" style="69" customWidth="1"/>
    <col min="5858" max="5859" width="2" style="69" bestFit="1" customWidth="1"/>
    <col min="5860" max="5861" width="2.140625" style="69" bestFit="1" customWidth="1"/>
    <col min="5862" max="5862" width="1.7109375" style="69" bestFit="1" customWidth="1"/>
    <col min="5863" max="5863" width="0.85546875" style="69" bestFit="1" customWidth="1"/>
    <col min="5864" max="5864" width="2" style="69" bestFit="1" customWidth="1"/>
    <col min="5865" max="5865" width="2.140625" style="69" bestFit="1" customWidth="1"/>
    <col min="5866" max="6110" width="11.42578125" style="69"/>
    <col min="6111" max="6111" width="2.28515625" style="69" bestFit="1" customWidth="1"/>
    <col min="6112" max="6112" width="2.140625" style="69" bestFit="1" customWidth="1"/>
    <col min="6113" max="6113" width="1.140625" style="69" customWidth="1"/>
    <col min="6114" max="6115" width="2" style="69" bestFit="1" customWidth="1"/>
    <col min="6116" max="6117" width="2.140625" style="69" bestFit="1" customWidth="1"/>
    <col min="6118" max="6118" width="1.7109375" style="69" bestFit="1" customWidth="1"/>
    <col min="6119" max="6119" width="0.85546875" style="69" bestFit="1" customWidth="1"/>
    <col min="6120" max="6120" width="2" style="69" bestFit="1" customWidth="1"/>
    <col min="6121" max="6121" width="2.140625" style="69" bestFit="1" customWidth="1"/>
    <col min="6122" max="6366" width="11.42578125" style="69"/>
    <col min="6367" max="6367" width="2.28515625" style="69" bestFit="1" customWidth="1"/>
    <col min="6368" max="6368" width="2.140625" style="69" bestFit="1" customWidth="1"/>
    <col min="6369" max="6369" width="1.140625" style="69" customWidth="1"/>
    <col min="6370" max="6371" width="2" style="69" bestFit="1" customWidth="1"/>
    <col min="6372" max="6373" width="2.140625" style="69" bestFit="1" customWidth="1"/>
    <col min="6374" max="6374" width="1.7109375" style="69" bestFit="1" customWidth="1"/>
    <col min="6375" max="6375" width="0.85546875" style="69" bestFit="1" customWidth="1"/>
    <col min="6376" max="6376" width="2" style="69" bestFit="1" customWidth="1"/>
    <col min="6377" max="6377" width="2.140625" style="69" bestFit="1" customWidth="1"/>
    <col min="6378" max="6622" width="11.42578125" style="69"/>
    <col min="6623" max="6623" width="2.28515625" style="69" bestFit="1" customWidth="1"/>
    <col min="6624" max="6624" width="2.140625" style="69" bestFit="1" customWidth="1"/>
    <col min="6625" max="6625" width="1.140625" style="69" customWidth="1"/>
    <col min="6626" max="6627" width="2" style="69" bestFit="1" customWidth="1"/>
    <col min="6628" max="6629" width="2.140625" style="69" bestFit="1" customWidth="1"/>
    <col min="6630" max="6630" width="1.7109375" style="69" bestFit="1" customWidth="1"/>
    <col min="6631" max="6631" width="0.85546875" style="69" bestFit="1" customWidth="1"/>
    <col min="6632" max="6632" width="2" style="69" bestFit="1" customWidth="1"/>
    <col min="6633" max="6633" width="2.140625" style="69" bestFit="1" customWidth="1"/>
    <col min="6634" max="6878" width="11.42578125" style="69"/>
    <col min="6879" max="6879" width="2.28515625" style="69" bestFit="1" customWidth="1"/>
    <col min="6880" max="6880" width="2.140625" style="69" bestFit="1" customWidth="1"/>
    <col min="6881" max="6881" width="1.140625" style="69" customWidth="1"/>
    <col min="6882" max="6883" width="2" style="69" bestFit="1" customWidth="1"/>
    <col min="6884" max="6885" width="2.140625" style="69" bestFit="1" customWidth="1"/>
    <col min="6886" max="6886" width="1.7109375" style="69" bestFit="1" customWidth="1"/>
    <col min="6887" max="6887" width="0.85546875" style="69" bestFit="1" customWidth="1"/>
    <col min="6888" max="6888" width="2" style="69" bestFit="1" customWidth="1"/>
    <col min="6889" max="6889" width="2.140625" style="69" bestFit="1" customWidth="1"/>
    <col min="6890" max="7134" width="11.42578125" style="69"/>
    <col min="7135" max="7135" width="2.28515625" style="69" bestFit="1" customWidth="1"/>
    <col min="7136" max="7136" width="2.140625" style="69" bestFit="1" customWidth="1"/>
    <col min="7137" max="7137" width="1.140625" style="69" customWidth="1"/>
    <col min="7138" max="7139" width="2" style="69" bestFit="1" customWidth="1"/>
    <col min="7140" max="7141" width="2.140625" style="69" bestFit="1" customWidth="1"/>
    <col min="7142" max="7142" width="1.7109375" style="69" bestFit="1" customWidth="1"/>
    <col min="7143" max="7143" width="0.85546875" style="69" bestFit="1" customWidth="1"/>
    <col min="7144" max="7144" width="2" style="69" bestFit="1" customWidth="1"/>
    <col min="7145" max="7145" width="2.140625" style="69" bestFit="1" customWidth="1"/>
    <col min="7146" max="7390" width="11.42578125" style="69"/>
    <col min="7391" max="7391" width="2.28515625" style="69" bestFit="1" customWidth="1"/>
    <col min="7392" max="7392" width="2.140625" style="69" bestFit="1" customWidth="1"/>
    <col min="7393" max="7393" width="1.140625" style="69" customWidth="1"/>
    <col min="7394" max="7395" width="2" style="69" bestFit="1" customWidth="1"/>
    <col min="7396" max="7397" width="2.140625" style="69" bestFit="1" customWidth="1"/>
    <col min="7398" max="7398" width="1.7109375" style="69" bestFit="1" customWidth="1"/>
    <col min="7399" max="7399" width="0.85546875" style="69" bestFit="1" customWidth="1"/>
    <col min="7400" max="7400" width="2" style="69" bestFit="1" customWidth="1"/>
    <col min="7401" max="7401" width="2.140625" style="69" bestFit="1" customWidth="1"/>
    <col min="7402" max="7646" width="11.42578125" style="69"/>
    <col min="7647" max="7647" width="2.28515625" style="69" bestFit="1" customWidth="1"/>
    <col min="7648" max="7648" width="2.140625" style="69" bestFit="1" customWidth="1"/>
    <col min="7649" max="7649" width="1.140625" style="69" customWidth="1"/>
    <col min="7650" max="7651" width="2" style="69" bestFit="1" customWidth="1"/>
    <col min="7652" max="7653" width="2.140625" style="69" bestFit="1" customWidth="1"/>
    <col min="7654" max="7654" width="1.7109375" style="69" bestFit="1" customWidth="1"/>
    <col min="7655" max="7655" width="0.85546875" style="69" bestFit="1" customWidth="1"/>
    <col min="7656" max="7656" width="2" style="69" bestFit="1" customWidth="1"/>
    <col min="7657" max="7657" width="2.140625" style="69" bestFit="1" customWidth="1"/>
    <col min="7658" max="7902" width="11.42578125" style="69"/>
    <col min="7903" max="7903" width="2.28515625" style="69" bestFit="1" customWidth="1"/>
    <col min="7904" max="7904" width="2.140625" style="69" bestFit="1" customWidth="1"/>
    <col min="7905" max="7905" width="1.140625" style="69" customWidth="1"/>
    <col min="7906" max="7907" width="2" style="69" bestFit="1" customWidth="1"/>
    <col min="7908" max="7909" width="2.140625" style="69" bestFit="1" customWidth="1"/>
    <col min="7910" max="7910" width="1.7109375" style="69" bestFit="1" customWidth="1"/>
    <col min="7911" max="7911" width="0.85546875" style="69" bestFit="1" customWidth="1"/>
    <col min="7912" max="7912" width="2" style="69" bestFit="1" customWidth="1"/>
    <col min="7913" max="7913" width="2.140625" style="69" bestFit="1" customWidth="1"/>
    <col min="7914" max="8158" width="11.42578125" style="69"/>
    <col min="8159" max="8159" width="2.28515625" style="69" bestFit="1" customWidth="1"/>
    <col min="8160" max="8160" width="2.140625" style="69" bestFit="1" customWidth="1"/>
    <col min="8161" max="8161" width="1.140625" style="69" customWidth="1"/>
    <col min="8162" max="8163" width="2" style="69" bestFit="1" customWidth="1"/>
    <col min="8164" max="8165" width="2.140625" style="69" bestFit="1" customWidth="1"/>
    <col min="8166" max="8166" width="1.7109375" style="69" bestFit="1" customWidth="1"/>
    <col min="8167" max="8167" width="0.85546875" style="69" bestFit="1" customWidth="1"/>
    <col min="8168" max="8168" width="2" style="69" bestFit="1" customWidth="1"/>
    <col min="8169" max="8169" width="2.140625" style="69" bestFit="1" customWidth="1"/>
    <col min="8170" max="8414" width="11.42578125" style="69"/>
    <col min="8415" max="8415" width="2.28515625" style="69" bestFit="1" customWidth="1"/>
    <col min="8416" max="8416" width="2.140625" style="69" bestFit="1" customWidth="1"/>
    <col min="8417" max="8417" width="1.140625" style="69" customWidth="1"/>
    <col min="8418" max="8419" width="2" style="69" bestFit="1" customWidth="1"/>
    <col min="8420" max="8421" width="2.140625" style="69" bestFit="1" customWidth="1"/>
    <col min="8422" max="8422" width="1.7109375" style="69" bestFit="1" customWidth="1"/>
    <col min="8423" max="8423" width="0.85546875" style="69" bestFit="1" customWidth="1"/>
    <col min="8424" max="8424" width="2" style="69" bestFit="1" customWidth="1"/>
    <col min="8425" max="8425" width="2.140625" style="69" bestFit="1" customWidth="1"/>
    <col min="8426" max="8670" width="11.42578125" style="69"/>
    <col min="8671" max="8671" width="2.28515625" style="69" bestFit="1" customWidth="1"/>
    <col min="8672" max="8672" width="2.140625" style="69" bestFit="1" customWidth="1"/>
    <col min="8673" max="8673" width="1.140625" style="69" customWidth="1"/>
    <col min="8674" max="8675" width="2" style="69" bestFit="1" customWidth="1"/>
    <col min="8676" max="8677" width="2.140625" style="69" bestFit="1" customWidth="1"/>
    <col min="8678" max="8678" width="1.7109375" style="69" bestFit="1" customWidth="1"/>
    <col min="8679" max="8679" width="0.85546875" style="69" bestFit="1" customWidth="1"/>
    <col min="8680" max="8680" width="2" style="69" bestFit="1" customWidth="1"/>
    <col min="8681" max="8681" width="2.140625" style="69" bestFit="1" customWidth="1"/>
    <col min="8682" max="8926" width="11.42578125" style="69"/>
    <col min="8927" max="8927" width="2.28515625" style="69" bestFit="1" customWidth="1"/>
    <col min="8928" max="8928" width="2.140625" style="69" bestFit="1" customWidth="1"/>
    <col min="8929" max="8929" width="1.140625" style="69" customWidth="1"/>
    <col min="8930" max="8931" width="2" style="69" bestFit="1" customWidth="1"/>
    <col min="8932" max="8933" width="2.140625" style="69" bestFit="1" customWidth="1"/>
    <col min="8934" max="8934" width="1.7109375" style="69" bestFit="1" customWidth="1"/>
    <col min="8935" max="8935" width="0.85546875" style="69" bestFit="1" customWidth="1"/>
    <col min="8936" max="8936" width="2" style="69" bestFit="1" customWidth="1"/>
    <col min="8937" max="8937" width="2.140625" style="69" bestFit="1" customWidth="1"/>
    <col min="8938" max="9182" width="11.42578125" style="69"/>
    <col min="9183" max="9183" width="2.28515625" style="69" bestFit="1" customWidth="1"/>
    <col min="9184" max="9184" width="2.140625" style="69" bestFit="1" customWidth="1"/>
    <col min="9185" max="9185" width="1.140625" style="69" customWidth="1"/>
    <col min="9186" max="9187" width="2" style="69" bestFit="1" customWidth="1"/>
    <col min="9188" max="9189" width="2.140625" style="69" bestFit="1" customWidth="1"/>
    <col min="9190" max="9190" width="1.7109375" style="69" bestFit="1" customWidth="1"/>
    <col min="9191" max="9191" width="0.85546875" style="69" bestFit="1" customWidth="1"/>
    <col min="9192" max="9192" width="2" style="69" bestFit="1" customWidth="1"/>
    <col min="9193" max="9193" width="2.140625" style="69" bestFit="1" customWidth="1"/>
    <col min="9194" max="9438" width="11.42578125" style="69"/>
    <col min="9439" max="9439" width="2.28515625" style="69" bestFit="1" customWidth="1"/>
    <col min="9440" max="9440" width="2.140625" style="69" bestFit="1" customWidth="1"/>
    <col min="9441" max="9441" width="1.140625" style="69" customWidth="1"/>
    <col min="9442" max="9443" width="2" style="69" bestFit="1" customWidth="1"/>
    <col min="9444" max="9445" width="2.140625" style="69" bestFit="1" customWidth="1"/>
    <col min="9446" max="9446" width="1.7109375" style="69" bestFit="1" customWidth="1"/>
    <col min="9447" max="9447" width="0.85546875" style="69" bestFit="1" customWidth="1"/>
    <col min="9448" max="9448" width="2" style="69" bestFit="1" customWidth="1"/>
    <col min="9449" max="9449" width="2.140625" style="69" bestFit="1" customWidth="1"/>
    <col min="9450" max="9694" width="11.42578125" style="69"/>
    <col min="9695" max="9695" width="2.28515625" style="69" bestFit="1" customWidth="1"/>
    <col min="9696" max="9696" width="2.140625" style="69" bestFit="1" customWidth="1"/>
    <col min="9697" max="9697" width="1.140625" style="69" customWidth="1"/>
    <col min="9698" max="9699" width="2" style="69" bestFit="1" customWidth="1"/>
    <col min="9700" max="9701" width="2.140625" style="69" bestFit="1" customWidth="1"/>
    <col min="9702" max="9702" width="1.7109375" style="69" bestFit="1" customWidth="1"/>
    <col min="9703" max="9703" width="0.85546875" style="69" bestFit="1" customWidth="1"/>
    <col min="9704" max="9704" width="2" style="69" bestFit="1" customWidth="1"/>
    <col min="9705" max="9705" width="2.140625" style="69" bestFit="1" customWidth="1"/>
    <col min="9706" max="9950" width="11.42578125" style="69"/>
    <col min="9951" max="9951" width="2.28515625" style="69" bestFit="1" customWidth="1"/>
    <col min="9952" max="9952" width="2.140625" style="69" bestFit="1" customWidth="1"/>
    <col min="9953" max="9953" width="1.140625" style="69" customWidth="1"/>
    <col min="9954" max="9955" width="2" style="69" bestFit="1" customWidth="1"/>
    <col min="9956" max="9957" width="2.140625" style="69" bestFit="1" customWidth="1"/>
    <col min="9958" max="9958" width="1.7109375" style="69" bestFit="1" customWidth="1"/>
    <col min="9959" max="9959" width="0.85546875" style="69" bestFit="1" customWidth="1"/>
    <col min="9960" max="9960" width="2" style="69" bestFit="1" customWidth="1"/>
    <col min="9961" max="9961" width="2.140625" style="69" bestFit="1" customWidth="1"/>
    <col min="9962" max="10206" width="11.42578125" style="69"/>
    <col min="10207" max="10207" width="2.28515625" style="69" bestFit="1" customWidth="1"/>
    <col min="10208" max="10208" width="2.140625" style="69" bestFit="1" customWidth="1"/>
    <col min="10209" max="10209" width="1.140625" style="69" customWidth="1"/>
    <col min="10210" max="10211" width="2" style="69" bestFit="1" customWidth="1"/>
    <col min="10212" max="10213" width="2.140625" style="69" bestFit="1" customWidth="1"/>
    <col min="10214" max="10214" width="1.7109375" style="69" bestFit="1" customWidth="1"/>
    <col min="10215" max="10215" width="0.85546875" style="69" bestFit="1" customWidth="1"/>
    <col min="10216" max="10216" width="2" style="69" bestFit="1" customWidth="1"/>
    <col min="10217" max="10217" width="2.140625" style="69" bestFit="1" customWidth="1"/>
    <col min="10218" max="10462" width="11.42578125" style="69"/>
    <col min="10463" max="10463" width="2.28515625" style="69" bestFit="1" customWidth="1"/>
    <col min="10464" max="10464" width="2.140625" style="69" bestFit="1" customWidth="1"/>
    <col min="10465" max="10465" width="1.140625" style="69" customWidth="1"/>
    <col min="10466" max="10467" width="2" style="69" bestFit="1" customWidth="1"/>
    <col min="10468" max="10469" width="2.140625" style="69" bestFit="1" customWidth="1"/>
    <col min="10470" max="10470" width="1.7109375" style="69" bestFit="1" customWidth="1"/>
    <col min="10471" max="10471" width="0.85546875" style="69" bestFit="1" customWidth="1"/>
    <col min="10472" max="10472" width="2" style="69" bestFit="1" customWidth="1"/>
    <col min="10473" max="10473" width="2.140625" style="69" bestFit="1" customWidth="1"/>
    <col min="10474" max="10718" width="11.42578125" style="69"/>
    <col min="10719" max="10719" width="2.28515625" style="69" bestFit="1" customWidth="1"/>
    <col min="10720" max="10720" width="2.140625" style="69" bestFit="1" customWidth="1"/>
    <col min="10721" max="10721" width="1.140625" style="69" customWidth="1"/>
    <col min="10722" max="10723" width="2" style="69" bestFit="1" customWidth="1"/>
    <col min="10724" max="10725" width="2.140625" style="69" bestFit="1" customWidth="1"/>
    <col min="10726" max="10726" width="1.7109375" style="69" bestFit="1" customWidth="1"/>
    <col min="10727" max="10727" width="0.85546875" style="69" bestFit="1" customWidth="1"/>
    <col min="10728" max="10728" width="2" style="69" bestFit="1" customWidth="1"/>
    <col min="10729" max="10729" width="2.140625" style="69" bestFit="1" customWidth="1"/>
    <col min="10730" max="10974" width="11.42578125" style="69"/>
    <col min="10975" max="10975" width="2.28515625" style="69" bestFit="1" customWidth="1"/>
    <col min="10976" max="10976" width="2.140625" style="69" bestFit="1" customWidth="1"/>
    <col min="10977" max="10977" width="1.140625" style="69" customWidth="1"/>
    <col min="10978" max="10979" width="2" style="69" bestFit="1" customWidth="1"/>
    <col min="10980" max="10981" width="2.140625" style="69" bestFit="1" customWidth="1"/>
    <col min="10982" max="10982" width="1.7109375" style="69" bestFit="1" customWidth="1"/>
    <col min="10983" max="10983" width="0.85546875" style="69" bestFit="1" customWidth="1"/>
    <col min="10984" max="10984" width="2" style="69" bestFit="1" customWidth="1"/>
    <col min="10985" max="10985" width="2.140625" style="69" bestFit="1" customWidth="1"/>
    <col min="10986" max="11230" width="11.42578125" style="69"/>
    <col min="11231" max="11231" width="2.28515625" style="69" bestFit="1" customWidth="1"/>
    <col min="11232" max="11232" width="2.140625" style="69" bestFit="1" customWidth="1"/>
    <col min="11233" max="11233" width="1.140625" style="69" customWidth="1"/>
    <col min="11234" max="11235" width="2" style="69" bestFit="1" customWidth="1"/>
    <col min="11236" max="11237" width="2.140625" style="69" bestFit="1" customWidth="1"/>
    <col min="11238" max="11238" width="1.7109375" style="69" bestFit="1" customWidth="1"/>
    <col min="11239" max="11239" width="0.85546875" style="69" bestFit="1" customWidth="1"/>
    <col min="11240" max="11240" width="2" style="69" bestFit="1" customWidth="1"/>
    <col min="11241" max="11241" width="2.140625" style="69" bestFit="1" customWidth="1"/>
    <col min="11242" max="11486" width="11.42578125" style="69"/>
    <col min="11487" max="11487" width="2.28515625" style="69" bestFit="1" customWidth="1"/>
    <col min="11488" max="11488" width="2.140625" style="69" bestFit="1" customWidth="1"/>
    <col min="11489" max="11489" width="1.140625" style="69" customWidth="1"/>
    <col min="11490" max="11491" width="2" style="69" bestFit="1" customWidth="1"/>
    <col min="11492" max="11493" width="2.140625" style="69" bestFit="1" customWidth="1"/>
    <col min="11494" max="11494" width="1.7109375" style="69" bestFit="1" customWidth="1"/>
    <col min="11495" max="11495" width="0.85546875" style="69" bestFit="1" customWidth="1"/>
    <col min="11496" max="11496" width="2" style="69" bestFit="1" customWidth="1"/>
    <col min="11497" max="11497" width="2.140625" style="69" bestFit="1" customWidth="1"/>
    <col min="11498" max="11742" width="11.42578125" style="69"/>
    <col min="11743" max="11743" width="2.28515625" style="69" bestFit="1" customWidth="1"/>
    <col min="11744" max="11744" width="2.140625" style="69" bestFit="1" customWidth="1"/>
    <col min="11745" max="11745" width="1.140625" style="69" customWidth="1"/>
    <col min="11746" max="11747" width="2" style="69" bestFit="1" customWidth="1"/>
    <col min="11748" max="11749" width="2.140625" style="69" bestFit="1" customWidth="1"/>
    <col min="11750" max="11750" width="1.7109375" style="69" bestFit="1" customWidth="1"/>
    <col min="11751" max="11751" width="0.85546875" style="69" bestFit="1" customWidth="1"/>
    <col min="11752" max="11752" width="2" style="69" bestFit="1" customWidth="1"/>
    <col min="11753" max="11753" width="2.140625" style="69" bestFit="1" customWidth="1"/>
    <col min="11754" max="11998" width="11.42578125" style="69"/>
    <col min="11999" max="11999" width="2.28515625" style="69" bestFit="1" customWidth="1"/>
    <col min="12000" max="12000" width="2.140625" style="69" bestFit="1" customWidth="1"/>
    <col min="12001" max="12001" width="1.140625" style="69" customWidth="1"/>
    <col min="12002" max="12003" width="2" style="69" bestFit="1" customWidth="1"/>
    <col min="12004" max="12005" width="2.140625" style="69" bestFit="1" customWidth="1"/>
    <col min="12006" max="12006" width="1.7109375" style="69" bestFit="1" customWidth="1"/>
    <col min="12007" max="12007" width="0.85546875" style="69" bestFit="1" customWidth="1"/>
    <col min="12008" max="12008" width="2" style="69" bestFit="1" customWidth="1"/>
    <col min="12009" max="12009" width="2.140625" style="69" bestFit="1" customWidth="1"/>
    <col min="12010" max="12254" width="11.42578125" style="69"/>
    <col min="12255" max="12255" width="2.28515625" style="69" bestFit="1" customWidth="1"/>
    <col min="12256" max="12256" width="2.140625" style="69" bestFit="1" customWidth="1"/>
    <col min="12257" max="12257" width="1.140625" style="69" customWidth="1"/>
    <col min="12258" max="12259" width="2" style="69" bestFit="1" customWidth="1"/>
    <col min="12260" max="12261" width="2.140625" style="69" bestFit="1" customWidth="1"/>
    <col min="12262" max="12262" width="1.7109375" style="69" bestFit="1" customWidth="1"/>
    <col min="12263" max="12263" width="0.85546875" style="69" bestFit="1" customWidth="1"/>
    <col min="12264" max="12264" width="2" style="69" bestFit="1" customWidth="1"/>
    <col min="12265" max="12265" width="2.140625" style="69" bestFit="1" customWidth="1"/>
    <col min="12266" max="12510" width="11.42578125" style="69"/>
    <col min="12511" max="12511" width="2.28515625" style="69" bestFit="1" customWidth="1"/>
    <col min="12512" max="12512" width="2.140625" style="69" bestFit="1" customWidth="1"/>
    <col min="12513" max="12513" width="1.140625" style="69" customWidth="1"/>
    <col min="12514" max="12515" width="2" style="69" bestFit="1" customWidth="1"/>
    <col min="12516" max="12517" width="2.140625" style="69" bestFit="1" customWidth="1"/>
    <col min="12518" max="12518" width="1.7109375" style="69" bestFit="1" customWidth="1"/>
    <col min="12519" max="12519" width="0.85546875" style="69" bestFit="1" customWidth="1"/>
    <col min="12520" max="12520" width="2" style="69" bestFit="1" customWidth="1"/>
    <col min="12521" max="12521" width="2.140625" style="69" bestFit="1" customWidth="1"/>
    <col min="12522" max="12766" width="11.42578125" style="69"/>
    <col min="12767" max="12767" width="2.28515625" style="69" bestFit="1" customWidth="1"/>
    <col min="12768" max="12768" width="2.140625" style="69" bestFit="1" customWidth="1"/>
    <col min="12769" max="12769" width="1.140625" style="69" customWidth="1"/>
    <col min="12770" max="12771" width="2" style="69" bestFit="1" customWidth="1"/>
    <col min="12772" max="12773" width="2.140625" style="69" bestFit="1" customWidth="1"/>
    <col min="12774" max="12774" width="1.7109375" style="69" bestFit="1" customWidth="1"/>
    <col min="12775" max="12775" width="0.85546875" style="69" bestFit="1" customWidth="1"/>
    <col min="12776" max="12776" width="2" style="69" bestFit="1" customWidth="1"/>
    <col min="12777" max="12777" width="2.140625" style="69" bestFit="1" customWidth="1"/>
    <col min="12778" max="13022" width="11.42578125" style="69"/>
    <col min="13023" max="13023" width="2.28515625" style="69" bestFit="1" customWidth="1"/>
    <col min="13024" max="13024" width="2.140625" style="69" bestFit="1" customWidth="1"/>
    <col min="13025" max="13025" width="1.140625" style="69" customWidth="1"/>
    <col min="13026" max="13027" width="2" style="69" bestFit="1" customWidth="1"/>
    <col min="13028" max="13029" width="2.140625" style="69" bestFit="1" customWidth="1"/>
    <col min="13030" max="13030" width="1.7109375" style="69" bestFit="1" customWidth="1"/>
    <col min="13031" max="13031" width="0.85546875" style="69" bestFit="1" customWidth="1"/>
    <col min="13032" max="13032" width="2" style="69" bestFit="1" customWidth="1"/>
    <col min="13033" max="13033" width="2.140625" style="69" bestFit="1" customWidth="1"/>
    <col min="13034" max="13278" width="11.42578125" style="69"/>
    <col min="13279" max="13279" width="2.28515625" style="69" bestFit="1" customWidth="1"/>
    <col min="13280" max="13280" width="2.140625" style="69" bestFit="1" customWidth="1"/>
    <col min="13281" max="13281" width="1.140625" style="69" customWidth="1"/>
    <col min="13282" max="13283" width="2" style="69" bestFit="1" customWidth="1"/>
    <col min="13284" max="13285" width="2.140625" style="69" bestFit="1" customWidth="1"/>
    <col min="13286" max="13286" width="1.7109375" style="69" bestFit="1" customWidth="1"/>
    <col min="13287" max="13287" width="0.85546875" style="69" bestFit="1" customWidth="1"/>
    <col min="13288" max="13288" width="2" style="69" bestFit="1" customWidth="1"/>
    <col min="13289" max="13289" width="2.140625" style="69" bestFit="1" customWidth="1"/>
    <col min="13290" max="13534" width="11.42578125" style="69"/>
    <col min="13535" max="13535" width="2.28515625" style="69" bestFit="1" customWidth="1"/>
    <col min="13536" max="13536" width="2.140625" style="69" bestFit="1" customWidth="1"/>
    <col min="13537" max="13537" width="1.140625" style="69" customWidth="1"/>
    <col min="13538" max="13539" width="2" style="69" bestFit="1" customWidth="1"/>
    <col min="13540" max="13541" width="2.140625" style="69" bestFit="1" customWidth="1"/>
    <col min="13542" max="13542" width="1.7109375" style="69" bestFit="1" customWidth="1"/>
    <col min="13543" max="13543" width="0.85546875" style="69" bestFit="1" customWidth="1"/>
    <col min="13544" max="13544" width="2" style="69" bestFit="1" customWidth="1"/>
    <col min="13545" max="13545" width="2.140625" style="69" bestFit="1" customWidth="1"/>
    <col min="13546" max="13790" width="11.42578125" style="69"/>
    <col min="13791" max="13791" width="2.28515625" style="69" bestFit="1" customWidth="1"/>
    <col min="13792" max="13792" width="2.140625" style="69" bestFit="1" customWidth="1"/>
    <col min="13793" max="13793" width="1.140625" style="69" customWidth="1"/>
    <col min="13794" max="13795" width="2" style="69" bestFit="1" customWidth="1"/>
    <col min="13796" max="13797" width="2.140625" style="69" bestFit="1" customWidth="1"/>
    <col min="13798" max="13798" width="1.7109375" style="69" bestFit="1" customWidth="1"/>
    <col min="13799" max="13799" width="0.85546875" style="69" bestFit="1" customWidth="1"/>
    <col min="13800" max="13800" width="2" style="69" bestFit="1" customWidth="1"/>
    <col min="13801" max="13801" width="2.140625" style="69" bestFit="1" customWidth="1"/>
    <col min="13802" max="14046" width="11.42578125" style="69"/>
    <col min="14047" max="14047" width="2.28515625" style="69" bestFit="1" customWidth="1"/>
    <col min="14048" max="14048" width="2.140625" style="69" bestFit="1" customWidth="1"/>
    <col min="14049" max="14049" width="1.140625" style="69" customWidth="1"/>
    <col min="14050" max="14051" width="2" style="69" bestFit="1" customWidth="1"/>
    <col min="14052" max="14053" width="2.140625" style="69" bestFit="1" customWidth="1"/>
    <col min="14054" max="14054" width="1.7109375" style="69" bestFit="1" customWidth="1"/>
    <col min="14055" max="14055" width="0.85546875" style="69" bestFit="1" customWidth="1"/>
    <col min="14056" max="14056" width="2" style="69" bestFit="1" customWidth="1"/>
    <col min="14057" max="14057" width="2.140625" style="69" bestFit="1" customWidth="1"/>
    <col min="14058" max="14302" width="11.42578125" style="69"/>
    <col min="14303" max="14303" width="2.28515625" style="69" bestFit="1" customWidth="1"/>
    <col min="14304" max="14304" width="2.140625" style="69" bestFit="1" customWidth="1"/>
    <col min="14305" max="14305" width="1.140625" style="69" customWidth="1"/>
    <col min="14306" max="14307" width="2" style="69" bestFit="1" customWidth="1"/>
    <col min="14308" max="14309" width="2.140625" style="69" bestFit="1" customWidth="1"/>
    <col min="14310" max="14310" width="1.7109375" style="69" bestFit="1" customWidth="1"/>
    <col min="14311" max="14311" width="0.85546875" style="69" bestFit="1" customWidth="1"/>
    <col min="14312" max="14312" width="2" style="69" bestFit="1" customWidth="1"/>
    <col min="14313" max="14313" width="2.140625" style="69" bestFit="1" customWidth="1"/>
    <col min="14314" max="14558" width="11.42578125" style="69"/>
    <col min="14559" max="14559" width="2.28515625" style="69" bestFit="1" customWidth="1"/>
    <col min="14560" max="14560" width="2.140625" style="69" bestFit="1" customWidth="1"/>
    <col min="14561" max="14561" width="1.140625" style="69" customWidth="1"/>
    <col min="14562" max="14563" width="2" style="69" bestFit="1" customWidth="1"/>
    <col min="14564" max="14565" width="2.140625" style="69" bestFit="1" customWidth="1"/>
    <col min="14566" max="14566" width="1.7109375" style="69" bestFit="1" customWidth="1"/>
    <col min="14567" max="14567" width="0.85546875" style="69" bestFit="1" customWidth="1"/>
    <col min="14568" max="14568" width="2" style="69" bestFit="1" customWidth="1"/>
    <col min="14569" max="14569" width="2.140625" style="69" bestFit="1" customWidth="1"/>
    <col min="14570" max="14814" width="11.42578125" style="69"/>
    <col min="14815" max="14815" width="2.28515625" style="69" bestFit="1" customWidth="1"/>
    <col min="14816" max="14816" width="2.140625" style="69" bestFit="1" customWidth="1"/>
    <col min="14817" max="14817" width="1.140625" style="69" customWidth="1"/>
    <col min="14818" max="14819" width="2" style="69" bestFit="1" customWidth="1"/>
    <col min="14820" max="14821" width="2.140625" style="69" bestFit="1" customWidth="1"/>
    <col min="14822" max="14822" width="1.7109375" style="69" bestFit="1" customWidth="1"/>
    <col min="14823" max="14823" width="0.85546875" style="69" bestFit="1" customWidth="1"/>
    <col min="14824" max="14824" width="2" style="69" bestFit="1" customWidth="1"/>
    <col min="14825" max="14825" width="2.140625" style="69" bestFit="1" customWidth="1"/>
    <col min="14826" max="15070" width="11.42578125" style="69"/>
    <col min="15071" max="15071" width="2.28515625" style="69" bestFit="1" customWidth="1"/>
    <col min="15072" max="15072" width="2.140625" style="69" bestFit="1" customWidth="1"/>
    <col min="15073" max="15073" width="1.140625" style="69" customWidth="1"/>
    <col min="15074" max="15075" width="2" style="69" bestFit="1" customWidth="1"/>
    <col min="15076" max="15077" width="2.140625" style="69" bestFit="1" customWidth="1"/>
    <col min="15078" max="15078" width="1.7109375" style="69" bestFit="1" customWidth="1"/>
    <col min="15079" max="15079" width="0.85546875" style="69" bestFit="1" customWidth="1"/>
    <col min="15080" max="15080" width="2" style="69" bestFit="1" customWidth="1"/>
    <col min="15081" max="15081" width="2.140625" style="69" bestFit="1" customWidth="1"/>
    <col min="15082" max="15326" width="11.42578125" style="69"/>
    <col min="15327" max="15327" width="2.28515625" style="69" bestFit="1" customWidth="1"/>
    <col min="15328" max="15328" width="2.140625" style="69" bestFit="1" customWidth="1"/>
    <col min="15329" max="15329" width="1.140625" style="69" customWidth="1"/>
    <col min="15330" max="15331" width="2" style="69" bestFit="1" customWidth="1"/>
    <col min="15332" max="15333" width="2.140625" style="69" bestFit="1" customWidth="1"/>
    <col min="15334" max="15334" width="1.7109375" style="69" bestFit="1" customWidth="1"/>
    <col min="15335" max="15335" width="0.85546875" style="69" bestFit="1" customWidth="1"/>
    <col min="15336" max="15336" width="2" style="69" bestFit="1" customWidth="1"/>
    <col min="15337" max="15337" width="2.140625" style="69" bestFit="1" customWidth="1"/>
    <col min="15338" max="15582" width="11.42578125" style="69"/>
    <col min="15583" max="15583" width="2.28515625" style="69" bestFit="1" customWidth="1"/>
    <col min="15584" max="15584" width="2.140625" style="69" bestFit="1" customWidth="1"/>
    <col min="15585" max="15585" width="1.140625" style="69" customWidth="1"/>
    <col min="15586" max="15587" width="2" style="69" bestFit="1" customWidth="1"/>
    <col min="15588" max="15589" width="2.140625" style="69" bestFit="1" customWidth="1"/>
    <col min="15590" max="15590" width="1.7109375" style="69" bestFit="1" customWidth="1"/>
    <col min="15591" max="15591" width="0.85546875" style="69" bestFit="1" customWidth="1"/>
    <col min="15592" max="15592" width="2" style="69" bestFit="1" customWidth="1"/>
    <col min="15593" max="15593" width="2.140625" style="69" bestFit="1" customWidth="1"/>
    <col min="15594" max="15838" width="11.42578125" style="69"/>
    <col min="15839" max="15839" width="2.28515625" style="69" bestFit="1" customWidth="1"/>
    <col min="15840" max="15840" width="2.140625" style="69" bestFit="1" customWidth="1"/>
    <col min="15841" max="15841" width="1.140625" style="69" customWidth="1"/>
    <col min="15842" max="15843" width="2" style="69" bestFit="1" customWidth="1"/>
    <col min="15844" max="15845" width="2.140625" style="69" bestFit="1" customWidth="1"/>
    <col min="15846" max="15846" width="1.7109375" style="69" bestFit="1" customWidth="1"/>
    <col min="15847" max="15847" width="0.85546875" style="69" bestFit="1" customWidth="1"/>
    <col min="15848" max="15848" width="2" style="69" bestFit="1" customWidth="1"/>
    <col min="15849" max="15849" width="2.140625" style="69" bestFit="1" customWidth="1"/>
    <col min="15850" max="16094" width="11.42578125" style="69"/>
    <col min="16095" max="16095" width="2.28515625" style="69" bestFit="1" customWidth="1"/>
    <col min="16096" max="16096" width="2.140625" style="69" bestFit="1" customWidth="1"/>
    <col min="16097" max="16097" width="1.140625" style="69" customWidth="1"/>
    <col min="16098" max="16099" width="2" style="69" bestFit="1" customWidth="1"/>
    <col min="16100" max="16101" width="2.140625" style="69" bestFit="1" customWidth="1"/>
    <col min="16102" max="16102" width="1.7109375" style="69" bestFit="1" customWidth="1"/>
    <col min="16103" max="16103" width="0.85546875" style="69" bestFit="1" customWidth="1"/>
    <col min="16104" max="16104" width="2" style="69" bestFit="1" customWidth="1"/>
    <col min="16105" max="16105" width="2.140625" style="69" bestFit="1" customWidth="1"/>
    <col min="16106" max="16384" width="11.42578125" style="69"/>
  </cols>
  <sheetData>
    <row r="1" spans="1:11" ht="20.25" x14ac:dyDescent="0.3">
      <c r="A1" s="197" t="s">
        <v>696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1" ht="13.5" thickBot="1" x14ac:dyDescent="0.25">
      <c r="E2" s="109"/>
      <c r="F2" s="109"/>
    </row>
    <row r="3" spans="1:11" ht="42" customHeight="1" x14ac:dyDescent="0.25">
      <c r="B3" s="198" t="s">
        <v>666</v>
      </c>
      <c r="C3" s="199"/>
      <c r="E3" s="203" t="s">
        <v>701</v>
      </c>
      <c r="F3" s="204"/>
      <c r="G3" s="204"/>
      <c r="H3" s="204"/>
      <c r="I3" s="204"/>
      <c r="J3" s="205"/>
    </row>
    <row r="4" spans="1:11" ht="38.25" x14ac:dyDescent="0.2">
      <c r="A4" s="127" t="s">
        <v>0</v>
      </c>
      <c r="B4" s="128" t="s">
        <v>168</v>
      </c>
      <c r="C4" s="129" t="s">
        <v>668</v>
      </c>
      <c r="D4" s="130" t="s">
        <v>669</v>
      </c>
      <c r="E4" s="131" t="s">
        <v>703</v>
      </c>
      <c r="F4" s="132" t="s">
        <v>581</v>
      </c>
      <c r="G4" s="133" t="s">
        <v>670</v>
      </c>
      <c r="H4" s="133" t="s">
        <v>684</v>
      </c>
      <c r="I4" s="134" t="s">
        <v>671</v>
      </c>
      <c r="J4" s="135" t="s">
        <v>580</v>
      </c>
    </row>
    <row r="5" spans="1:11" ht="15" x14ac:dyDescent="0.25">
      <c r="A5" s="92" t="str">
        <f>RESUMEN!A4</f>
        <v>OSORNO</v>
      </c>
      <c r="B5" s="115">
        <f>RESUMEN!B4</f>
        <v>100190571043.39891</v>
      </c>
      <c r="C5" s="116">
        <f t="shared" ref="C5:C11" si="0">B5/B$12</f>
        <v>0.20502047369392845</v>
      </c>
      <c r="D5" s="136">
        <f>RESUMEN!C4</f>
        <v>17333242711</v>
      </c>
      <c r="E5" s="137">
        <f>RESUMEN!D4</f>
        <v>615372306</v>
      </c>
      <c r="F5" s="138">
        <f>RESUMEN!E4</f>
        <v>24332923517.398922</v>
      </c>
      <c r="G5" s="139">
        <f>RESUMEN!F4</f>
        <v>24948295823.398922</v>
      </c>
      <c r="H5" s="140">
        <f t="shared" ref="H5:H11" si="1">E5/G5</f>
        <v>2.4665905453263241E-2</v>
      </c>
      <c r="I5" s="141">
        <f t="shared" ref="I5:I11" si="2">G5/G$12</f>
        <v>0.22634363398992649</v>
      </c>
      <c r="J5" s="96">
        <f>RESUMEN!G4</f>
        <v>57909032509</v>
      </c>
      <c r="K5" s="70">
        <v>22126741578</v>
      </c>
    </row>
    <row r="6" spans="1:11" ht="15" x14ac:dyDescent="0.25">
      <c r="A6" s="92" t="str">
        <f>RESUMEN!A5</f>
        <v>LLANQUIHUE</v>
      </c>
      <c r="B6" s="115">
        <f>RESUMEN!B5</f>
        <v>131602964279</v>
      </c>
      <c r="C6" s="116">
        <f t="shared" si="0"/>
        <v>0.26929981329598779</v>
      </c>
      <c r="D6" s="136">
        <f>RESUMEN!C5</f>
        <v>43406071374</v>
      </c>
      <c r="E6" s="137">
        <f>RESUMEN!D5</f>
        <v>532287268</v>
      </c>
      <c r="F6" s="138">
        <f>RESUMEN!E5</f>
        <v>25330146111.114529</v>
      </c>
      <c r="G6" s="139">
        <f>RESUMEN!F5</f>
        <v>25862433379.114529</v>
      </c>
      <c r="H6" s="140">
        <f t="shared" si="1"/>
        <v>2.0581484355986935E-2</v>
      </c>
      <c r="I6" s="141">
        <f t="shared" si="2"/>
        <v>0.23463715503008026</v>
      </c>
      <c r="J6" s="96">
        <f>RESUMEN!G5</f>
        <v>62334459525.88546</v>
      </c>
      <c r="K6" s="70">
        <v>23947149319</v>
      </c>
    </row>
    <row r="7" spans="1:11" ht="15" x14ac:dyDescent="0.25">
      <c r="A7" s="92" t="str">
        <f>RESUMEN!A6</f>
        <v>CHILOE</v>
      </c>
      <c r="B7" s="115">
        <f>RESUMEN!B6</f>
        <v>100021856150.39893</v>
      </c>
      <c r="C7" s="116">
        <f t="shared" si="0"/>
        <v>0.20467523155265854</v>
      </c>
      <c r="D7" s="136">
        <f>RESUMEN!C6</f>
        <v>31079750849</v>
      </c>
      <c r="E7" s="137">
        <f>RESUMEN!D6</f>
        <v>301312990</v>
      </c>
      <c r="F7" s="138">
        <f>RESUMEN!E6</f>
        <v>25227268596.398918</v>
      </c>
      <c r="G7" s="139">
        <f>RESUMEN!F6</f>
        <v>25528581586.398918</v>
      </c>
      <c r="H7" s="140">
        <f t="shared" si="1"/>
        <v>1.1802966372426E-2</v>
      </c>
      <c r="I7" s="141">
        <f t="shared" si="2"/>
        <v>0.23160828169491521</v>
      </c>
      <c r="J7" s="96">
        <f>RESUMEN!G6</f>
        <v>43413523715</v>
      </c>
      <c r="K7" s="70">
        <v>23132841009</v>
      </c>
    </row>
    <row r="8" spans="1:11" ht="15" x14ac:dyDescent="0.25">
      <c r="A8" s="92" t="str">
        <f>RESUMEN!A7</f>
        <v>FOMENTO</v>
      </c>
      <c r="B8" s="115">
        <f>RESUMEN!B7</f>
        <v>44257864301</v>
      </c>
      <c r="C8" s="116">
        <f t="shared" si="0"/>
        <v>9.056509219557396E-2</v>
      </c>
      <c r="D8" s="136">
        <f>RESUMEN!C7</f>
        <v>12725732706</v>
      </c>
      <c r="E8" s="137">
        <f>RESUMEN!D7</f>
        <v>45024120</v>
      </c>
      <c r="F8" s="138">
        <f>RESUMEN!E7</f>
        <v>13253351387.333332</v>
      </c>
      <c r="G8" s="139">
        <f>RESUMEN!F7</f>
        <v>13298375507.333332</v>
      </c>
      <c r="H8" s="140">
        <f t="shared" si="1"/>
        <v>3.3856857159110633E-3</v>
      </c>
      <c r="I8" s="141">
        <f t="shared" si="2"/>
        <v>0.12064962912895187</v>
      </c>
      <c r="J8" s="96">
        <f>RESUMEN!G7</f>
        <v>18233756087.666668</v>
      </c>
      <c r="K8" s="70">
        <v>22009223558</v>
      </c>
    </row>
    <row r="9" spans="1:11" ht="15" x14ac:dyDescent="0.25">
      <c r="A9" s="142" t="str">
        <f>RESUMEN!A8</f>
        <v>PALENA</v>
      </c>
      <c r="B9" s="115">
        <f>RESUMEN!B8</f>
        <v>98724034261.398926</v>
      </c>
      <c r="C9" s="116">
        <f t="shared" si="0"/>
        <v>0.20201949203862909</v>
      </c>
      <c r="D9" s="136">
        <f>RESUMEN!C8</f>
        <v>29541980043</v>
      </c>
      <c r="E9" s="137">
        <f>RESUMEN!D8</f>
        <v>71837988</v>
      </c>
      <c r="F9" s="138">
        <f>RESUMEN!E8</f>
        <v>14853014501.398918</v>
      </c>
      <c r="G9" s="139">
        <f>RESUMEN!F8</f>
        <v>14924852489.398918</v>
      </c>
      <c r="H9" s="140">
        <f t="shared" si="1"/>
        <v>4.8133130998129683E-3</v>
      </c>
      <c r="I9" s="141">
        <f t="shared" si="2"/>
        <v>0.13540585590001705</v>
      </c>
      <c r="J9" s="96">
        <f>RESUMEN!G8</f>
        <v>54257201729</v>
      </c>
      <c r="K9" s="70">
        <v>4121687000</v>
      </c>
    </row>
    <row r="10" spans="1:11" ht="15" x14ac:dyDescent="0.25">
      <c r="A10" s="142" t="str">
        <f>RESUMEN!A9</f>
        <v>BOMBEROS</v>
      </c>
      <c r="B10" s="115">
        <f>RESUMEN!B9</f>
        <v>2206010000</v>
      </c>
      <c r="C10" s="116">
        <f t="shared" si="0"/>
        <v>4.514169451910131E-3</v>
      </c>
      <c r="D10" s="136">
        <f>RESUMEN!C9</f>
        <v>0</v>
      </c>
      <c r="E10" s="137">
        <f>RESUMEN!D9</f>
        <v>0</v>
      </c>
      <c r="F10" s="138">
        <f>RESUMEN!E9</f>
        <v>1722231000</v>
      </c>
      <c r="G10" s="139">
        <f>RESUMEN!F9</f>
        <v>1722231000</v>
      </c>
      <c r="H10" s="140">
        <f t="shared" si="1"/>
        <v>0</v>
      </c>
      <c r="I10" s="141">
        <f t="shared" si="2"/>
        <v>1.5624955943664014E-2</v>
      </c>
      <c r="J10" s="96">
        <f>RESUMEN!G9</f>
        <v>483779000</v>
      </c>
      <c r="K10" s="70"/>
    </row>
    <row r="11" spans="1:11" ht="15" x14ac:dyDescent="0.25">
      <c r="A11" s="142" t="str">
        <f>RESUMEN!A10</f>
        <v>REGIONAL</v>
      </c>
      <c r="B11" s="115">
        <f>RESUMEN!B10</f>
        <v>11682387000</v>
      </c>
      <c r="C11" s="116">
        <f t="shared" si="0"/>
        <v>2.3905727771312023E-2</v>
      </c>
      <c r="D11" s="136">
        <f>RESUMEN!C10</f>
        <v>995670000</v>
      </c>
      <c r="E11" s="137">
        <f>RESUMEN!D10</f>
        <v>0</v>
      </c>
      <c r="F11" s="138">
        <f>RESUMEN!E10</f>
        <v>3938325000</v>
      </c>
      <c r="G11" s="139">
        <f>RESUMEN!F10</f>
        <v>3938325000</v>
      </c>
      <c r="H11" s="140">
        <f t="shared" si="1"/>
        <v>0</v>
      </c>
      <c r="I11" s="141">
        <f t="shared" si="2"/>
        <v>3.5730488312445068E-2</v>
      </c>
      <c r="J11" s="96">
        <f>RESUMEN!G10</f>
        <v>6748392000</v>
      </c>
      <c r="K11" s="70">
        <v>5390362000</v>
      </c>
    </row>
    <row r="12" spans="1:11" ht="13.5" thickBot="1" x14ac:dyDescent="0.25">
      <c r="A12" s="143" t="s">
        <v>243</v>
      </c>
      <c r="B12" s="144">
        <f t="shared" ref="B12:G12" si="3">SUM(B5:B11)</f>
        <v>488685687035.19678</v>
      </c>
      <c r="C12" s="190">
        <f t="shared" si="3"/>
        <v>1</v>
      </c>
      <c r="D12" s="145">
        <f t="shared" si="3"/>
        <v>135082447683</v>
      </c>
      <c r="E12" s="144">
        <f t="shared" si="3"/>
        <v>1565834672</v>
      </c>
      <c r="F12" s="146">
        <f t="shared" si="3"/>
        <v>108657260113.64462</v>
      </c>
      <c r="G12" s="147">
        <f t="shared" si="3"/>
        <v>110223094785.64462</v>
      </c>
      <c r="H12" s="148">
        <f>(E12/G12)</f>
        <v>1.4206048877915677E-2</v>
      </c>
      <c r="I12" s="149">
        <f>SUM(I5:I11)</f>
        <v>0.99999999999999989</v>
      </c>
      <c r="J12" s="150">
        <f>SUM(J5:J11)</f>
        <v>243380144566.55212</v>
      </c>
      <c r="K12" s="97">
        <f>SUM(K5:K11)</f>
        <v>100728004464</v>
      </c>
    </row>
    <row r="13" spans="1:11" x14ac:dyDescent="0.2">
      <c r="B13" s="206" t="s">
        <v>685</v>
      </c>
      <c r="C13" s="206"/>
      <c r="D13" s="206"/>
      <c r="E13" s="206"/>
      <c r="F13" s="206"/>
      <c r="G13" s="206"/>
      <c r="H13" s="206"/>
    </row>
    <row r="14" spans="1:11" x14ac:dyDescent="0.2">
      <c r="B14" s="206"/>
      <c r="C14" s="206"/>
      <c r="D14" s="206"/>
      <c r="E14" s="206"/>
      <c r="F14" s="206"/>
      <c r="G14" s="206"/>
      <c r="H14" s="206"/>
    </row>
    <row r="15" spans="1:11" x14ac:dyDescent="0.2">
      <c r="B15" s="206"/>
      <c r="C15" s="206"/>
      <c r="D15" s="206"/>
      <c r="E15" s="206"/>
      <c r="F15" s="206"/>
      <c r="G15" s="206"/>
      <c r="H15" s="206"/>
    </row>
  </sheetData>
  <mergeCells count="4">
    <mergeCell ref="A1:J1"/>
    <mergeCell ref="B3:C3"/>
    <mergeCell ref="E3:J3"/>
    <mergeCell ref="B13:H15"/>
  </mergeCells>
  <pageMargins left="1.4173228346456694" right="0.23622047244094491" top="0.62992125984251968" bottom="0.23622047244094491" header="0" footer="0"/>
  <pageSetup paperSize="5" scale="95" orientation="landscape" r:id="rId1"/>
  <headerFooter alignWithMargins="0">
    <oddHeader xml:space="preserve">&amp;L                       &amp;D&amp;RGobierno Regional De Los  Lagos
División de Análisis y Control de Gestión 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workbookViewId="0">
      <selection activeCell="K9" sqref="K9"/>
    </sheetView>
  </sheetViews>
  <sheetFormatPr baseColWidth="10" defaultColWidth="11.42578125" defaultRowHeight="12.75" x14ac:dyDescent="0.2"/>
  <cols>
    <col min="1" max="1" width="15.140625" style="69" customWidth="1"/>
    <col min="2" max="2" width="14.7109375" style="69" bestFit="1" customWidth="1"/>
    <col min="3" max="3" width="7.85546875" style="69" bestFit="1" customWidth="1"/>
    <col min="4" max="4" width="15.85546875" style="69" customWidth="1"/>
    <col min="5" max="5" width="16.42578125" style="69" customWidth="1"/>
    <col min="6" max="6" width="14.7109375" style="69" customWidth="1"/>
    <col min="7" max="7" width="14.7109375" style="69" bestFit="1" customWidth="1"/>
    <col min="8" max="8" width="14.28515625" style="69" bestFit="1" customWidth="1"/>
    <col min="9" max="9" width="14.42578125" style="69" customWidth="1"/>
    <col min="10" max="10" width="16.140625" style="69" customWidth="1"/>
    <col min="11" max="11" width="15.42578125" style="69" customWidth="1"/>
    <col min="12" max="12" width="13.7109375" style="69" bestFit="1" customWidth="1"/>
    <col min="13" max="13" width="14.7109375" style="69" bestFit="1" customWidth="1"/>
    <col min="14" max="14" width="14.28515625" style="70" bestFit="1" customWidth="1"/>
    <col min="15" max="15" width="15.7109375" style="69" customWidth="1"/>
    <col min="16" max="16" width="11.42578125" style="69"/>
    <col min="17" max="17" width="11.5703125" style="69" bestFit="1" customWidth="1"/>
    <col min="18" max="239" width="11.42578125" style="69"/>
    <col min="240" max="240" width="2.42578125" style="69" customWidth="1"/>
    <col min="241" max="241" width="2.140625" style="69" bestFit="1" customWidth="1"/>
    <col min="242" max="242" width="0.85546875" style="69" bestFit="1" customWidth="1"/>
    <col min="243" max="243" width="2" style="69" customWidth="1"/>
    <col min="244" max="244" width="2" style="69" bestFit="1" customWidth="1"/>
    <col min="245" max="245" width="1.28515625" style="69" bestFit="1" customWidth="1"/>
    <col min="246" max="246" width="2" style="69" bestFit="1" customWidth="1"/>
    <col min="247" max="247" width="2.140625" style="69" customWidth="1"/>
    <col min="248" max="248" width="1.140625" style="69" customWidth="1"/>
    <col min="249" max="249" width="0" style="69" hidden="1" customWidth="1"/>
    <col min="250" max="250" width="2" style="69" bestFit="1" customWidth="1"/>
    <col min="251" max="251" width="2.140625" style="69" customWidth="1"/>
    <col min="252" max="252" width="2" style="69" customWidth="1"/>
    <col min="253" max="253" width="2.28515625" style="69" customWidth="1"/>
    <col min="254" max="254" width="11.42578125" style="69"/>
    <col min="255" max="255" width="2" style="69" bestFit="1" customWidth="1"/>
    <col min="256" max="495" width="11.42578125" style="69"/>
    <col min="496" max="496" width="2.42578125" style="69" customWidth="1"/>
    <col min="497" max="497" width="2.140625" style="69" bestFit="1" customWidth="1"/>
    <col min="498" max="498" width="0.85546875" style="69" bestFit="1" customWidth="1"/>
    <col min="499" max="499" width="2" style="69" customWidth="1"/>
    <col min="500" max="500" width="2" style="69" bestFit="1" customWidth="1"/>
    <col min="501" max="501" width="1.28515625" style="69" bestFit="1" customWidth="1"/>
    <col min="502" max="502" width="2" style="69" bestFit="1" customWidth="1"/>
    <col min="503" max="503" width="2.140625" style="69" customWidth="1"/>
    <col min="504" max="504" width="1.140625" style="69" customWidth="1"/>
    <col min="505" max="505" width="0" style="69" hidden="1" customWidth="1"/>
    <col min="506" max="506" width="2" style="69" bestFit="1" customWidth="1"/>
    <col min="507" max="507" width="2.140625" style="69" customWidth="1"/>
    <col min="508" max="508" width="2" style="69" customWidth="1"/>
    <col min="509" max="509" width="2.28515625" style="69" customWidth="1"/>
    <col min="510" max="510" width="11.42578125" style="69"/>
    <col min="511" max="511" width="2" style="69" bestFit="1" customWidth="1"/>
    <col min="512" max="751" width="11.42578125" style="69"/>
    <col min="752" max="752" width="2.42578125" style="69" customWidth="1"/>
    <col min="753" max="753" width="2.140625" style="69" bestFit="1" customWidth="1"/>
    <col min="754" max="754" width="0.85546875" style="69" bestFit="1" customWidth="1"/>
    <col min="755" max="755" width="2" style="69" customWidth="1"/>
    <col min="756" max="756" width="2" style="69" bestFit="1" customWidth="1"/>
    <col min="757" max="757" width="1.28515625" style="69" bestFit="1" customWidth="1"/>
    <col min="758" max="758" width="2" style="69" bestFit="1" customWidth="1"/>
    <col min="759" max="759" width="2.140625" style="69" customWidth="1"/>
    <col min="760" max="760" width="1.140625" style="69" customWidth="1"/>
    <col min="761" max="761" width="0" style="69" hidden="1" customWidth="1"/>
    <col min="762" max="762" width="2" style="69" bestFit="1" customWidth="1"/>
    <col min="763" max="763" width="2.140625" style="69" customWidth="1"/>
    <col min="764" max="764" width="2" style="69" customWidth="1"/>
    <col min="765" max="765" width="2.28515625" style="69" customWidth="1"/>
    <col min="766" max="766" width="11.42578125" style="69"/>
    <col min="767" max="767" width="2" style="69" bestFit="1" customWidth="1"/>
    <col min="768" max="1007" width="11.42578125" style="69"/>
    <col min="1008" max="1008" width="2.42578125" style="69" customWidth="1"/>
    <col min="1009" max="1009" width="2.140625" style="69" bestFit="1" customWidth="1"/>
    <col min="1010" max="1010" width="0.85546875" style="69" bestFit="1" customWidth="1"/>
    <col min="1011" max="1011" width="2" style="69" customWidth="1"/>
    <col min="1012" max="1012" width="2" style="69" bestFit="1" customWidth="1"/>
    <col min="1013" max="1013" width="1.28515625" style="69" bestFit="1" customWidth="1"/>
    <col min="1014" max="1014" width="2" style="69" bestFit="1" customWidth="1"/>
    <col min="1015" max="1015" width="2.140625" style="69" customWidth="1"/>
    <col min="1016" max="1016" width="1.140625" style="69" customWidth="1"/>
    <col min="1017" max="1017" width="0" style="69" hidden="1" customWidth="1"/>
    <col min="1018" max="1018" width="2" style="69" bestFit="1" customWidth="1"/>
    <col min="1019" max="1019" width="2.140625" style="69" customWidth="1"/>
    <col min="1020" max="1020" width="2" style="69" customWidth="1"/>
    <col min="1021" max="1021" width="2.28515625" style="69" customWidth="1"/>
    <col min="1022" max="1022" width="11.42578125" style="69"/>
    <col min="1023" max="1023" width="2" style="69" bestFit="1" customWidth="1"/>
    <col min="1024" max="1263" width="11.42578125" style="69"/>
    <col min="1264" max="1264" width="2.42578125" style="69" customWidth="1"/>
    <col min="1265" max="1265" width="2.140625" style="69" bestFit="1" customWidth="1"/>
    <col min="1266" max="1266" width="0.85546875" style="69" bestFit="1" customWidth="1"/>
    <col min="1267" max="1267" width="2" style="69" customWidth="1"/>
    <col min="1268" max="1268" width="2" style="69" bestFit="1" customWidth="1"/>
    <col min="1269" max="1269" width="1.28515625" style="69" bestFit="1" customWidth="1"/>
    <col min="1270" max="1270" width="2" style="69" bestFit="1" customWidth="1"/>
    <col min="1271" max="1271" width="2.140625" style="69" customWidth="1"/>
    <col min="1272" max="1272" width="1.140625" style="69" customWidth="1"/>
    <col min="1273" max="1273" width="0" style="69" hidden="1" customWidth="1"/>
    <col min="1274" max="1274" width="2" style="69" bestFit="1" customWidth="1"/>
    <col min="1275" max="1275" width="2.140625" style="69" customWidth="1"/>
    <col min="1276" max="1276" width="2" style="69" customWidth="1"/>
    <col min="1277" max="1277" width="2.28515625" style="69" customWidth="1"/>
    <col min="1278" max="1278" width="11.42578125" style="69"/>
    <col min="1279" max="1279" width="2" style="69" bestFit="1" customWidth="1"/>
    <col min="1280" max="1519" width="11.42578125" style="69"/>
    <col min="1520" max="1520" width="2.42578125" style="69" customWidth="1"/>
    <col min="1521" max="1521" width="2.140625" style="69" bestFit="1" customWidth="1"/>
    <col min="1522" max="1522" width="0.85546875" style="69" bestFit="1" customWidth="1"/>
    <col min="1523" max="1523" width="2" style="69" customWidth="1"/>
    <col min="1524" max="1524" width="2" style="69" bestFit="1" customWidth="1"/>
    <col min="1525" max="1525" width="1.28515625" style="69" bestFit="1" customWidth="1"/>
    <col min="1526" max="1526" width="2" style="69" bestFit="1" customWidth="1"/>
    <col min="1527" max="1527" width="2.140625" style="69" customWidth="1"/>
    <col min="1528" max="1528" width="1.140625" style="69" customWidth="1"/>
    <col min="1529" max="1529" width="0" style="69" hidden="1" customWidth="1"/>
    <col min="1530" max="1530" width="2" style="69" bestFit="1" customWidth="1"/>
    <col min="1531" max="1531" width="2.140625" style="69" customWidth="1"/>
    <col min="1532" max="1532" width="2" style="69" customWidth="1"/>
    <col min="1533" max="1533" width="2.28515625" style="69" customWidth="1"/>
    <col min="1534" max="1534" width="11.42578125" style="69"/>
    <col min="1535" max="1535" width="2" style="69" bestFit="1" customWidth="1"/>
    <col min="1536" max="1775" width="11.42578125" style="69"/>
    <col min="1776" max="1776" width="2.42578125" style="69" customWidth="1"/>
    <col min="1777" max="1777" width="2.140625" style="69" bestFit="1" customWidth="1"/>
    <col min="1778" max="1778" width="0.85546875" style="69" bestFit="1" customWidth="1"/>
    <col min="1779" max="1779" width="2" style="69" customWidth="1"/>
    <col min="1780" max="1780" width="2" style="69" bestFit="1" customWidth="1"/>
    <col min="1781" max="1781" width="1.28515625" style="69" bestFit="1" customWidth="1"/>
    <col min="1782" max="1782" width="2" style="69" bestFit="1" customWidth="1"/>
    <col min="1783" max="1783" width="2.140625" style="69" customWidth="1"/>
    <col min="1784" max="1784" width="1.140625" style="69" customWidth="1"/>
    <col min="1785" max="1785" width="0" style="69" hidden="1" customWidth="1"/>
    <col min="1786" max="1786" width="2" style="69" bestFit="1" customWidth="1"/>
    <col min="1787" max="1787" width="2.140625" style="69" customWidth="1"/>
    <col min="1788" max="1788" width="2" style="69" customWidth="1"/>
    <col min="1789" max="1789" width="2.28515625" style="69" customWidth="1"/>
    <col min="1790" max="1790" width="11.42578125" style="69"/>
    <col min="1791" max="1791" width="2" style="69" bestFit="1" customWidth="1"/>
    <col min="1792" max="2031" width="11.42578125" style="69"/>
    <col min="2032" max="2032" width="2.42578125" style="69" customWidth="1"/>
    <col min="2033" max="2033" width="2.140625" style="69" bestFit="1" customWidth="1"/>
    <col min="2034" max="2034" width="0.85546875" style="69" bestFit="1" customWidth="1"/>
    <col min="2035" max="2035" width="2" style="69" customWidth="1"/>
    <col min="2036" max="2036" width="2" style="69" bestFit="1" customWidth="1"/>
    <col min="2037" max="2037" width="1.28515625" style="69" bestFit="1" customWidth="1"/>
    <col min="2038" max="2038" width="2" style="69" bestFit="1" customWidth="1"/>
    <col min="2039" max="2039" width="2.140625" style="69" customWidth="1"/>
    <col min="2040" max="2040" width="1.140625" style="69" customWidth="1"/>
    <col min="2041" max="2041" width="0" style="69" hidden="1" customWidth="1"/>
    <col min="2042" max="2042" width="2" style="69" bestFit="1" customWidth="1"/>
    <col min="2043" max="2043" width="2.140625" style="69" customWidth="1"/>
    <col min="2044" max="2044" width="2" style="69" customWidth="1"/>
    <col min="2045" max="2045" width="2.28515625" style="69" customWidth="1"/>
    <col min="2046" max="2046" width="11.42578125" style="69"/>
    <col min="2047" max="2047" width="2" style="69" bestFit="1" customWidth="1"/>
    <col min="2048" max="2287" width="11.42578125" style="69"/>
    <col min="2288" max="2288" width="2.42578125" style="69" customWidth="1"/>
    <col min="2289" max="2289" width="2.140625" style="69" bestFit="1" customWidth="1"/>
    <col min="2290" max="2290" width="0.85546875" style="69" bestFit="1" customWidth="1"/>
    <col min="2291" max="2291" width="2" style="69" customWidth="1"/>
    <col min="2292" max="2292" width="2" style="69" bestFit="1" customWidth="1"/>
    <col min="2293" max="2293" width="1.28515625" style="69" bestFit="1" customWidth="1"/>
    <col min="2294" max="2294" width="2" style="69" bestFit="1" customWidth="1"/>
    <col min="2295" max="2295" width="2.140625" style="69" customWidth="1"/>
    <col min="2296" max="2296" width="1.140625" style="69" customWidth="1"/>
    <col min="2297" max="2297" width="0" style="69" hidden="1" customWidth="1"/>
    <col min="2298" max="2298" width="2" style="69" bestFit="1" customWidth="1"/>
    <col min="2299" max="2299" width="2.140625" style="69" customWidth="1"/>
    <col min="2300" max="2300" width="2" style="69" customWidth="1"/>
    <col min="2301" max="2301" width="2.28515625" style="69" customWidth="1"/>
    <col min="2302" max="2302" width="11.42578125" style="69"/>
    <col min="2303" max="2303" width="2" style="69" bestFit="1" customWidth="1"/>
    <col min="2304" max="2543" width="11.42578125" style="69"/>
    <col min="2544" max="2544" width="2.42578125" style="69" customWidth="1"/>
    <col min="2545" max="2545" width="2.140625" style="69" bestFit="1" customWidth="1"/>
    <col min="2546" max="2546" width="0.85546875" style="69" bestFit="1" customWidth="1"/>
    <col min="2547" max="2547" width="2" style="69" customWidth="1"/>
    <col min="2548" max="2548" width="2" style="69" bestFit="1" customWidth="1"/>
    <col min="2549" max="2549" width="1.28515625" style="69" bestFit="1" customWidth="1"/>
    <col min="2550" max="2550" width="2" style="69" bestFit="1" customWidth="1"/>
    <col min="2551" max="2551" width="2.140625" style="69" customWidth="1"/>
    <col min="2552" max="2552" width="1.140625" style="69" customWidth="1"/>
    <col min="2553" max="2553" width="0" style="69" hidden="1" customWidth="1"/>
    <col min="2554" max="2554" width="2" style="69" bestFit="1" customWidth="1"/>
    <col min="2555" max="2555" width="2.140625" style="69" customWidth="1"/>
    <col min="2556" max="2556" width="2" style="69" customWidth="1"/>
    <col min="2557" max="2557" width="2.28515625" style="69" customWidth="1"/>
    <col min="2558" max="2558" width="11.42578125" style="69"/>
    <col min="2559" max="2559" width="2" style="69" bestFit="1" customWidth="1"/>
    <col min="2560" max="2799" width="11.42578125" style="69"/>
    <col min="2800" max="2800" width="2.42578125" style="69" customWidth="1"/>
    <col min="2801" max="2801" width="2.140625" style="69" bestFit="1" customWidth="1"/>
    <col min="2802" max="2802" width="0.85546875" style="69" bestFit="1" customWidth="1"/>
    <col min="2803" max="2803" width="2" style="69" customWidth="1"/>
    <col min="2804" max="2804" width="2" style="69" bestFit="1" customWidth="1"/>
    <col min="2805" max="2805" width="1.28515625" style="69" bestFit="1" customWidth="1"/>
    <col min="2806" max="2806" width="2" style="69" bestFit="1" customWidth="1"/>
    <col min="2807" max="2807" width="2.140625" style="69" customWidth="1"/>
    <col min="2808" max="2808" width="1.140625" style="69" customWidth="1"/>
    <col min="2809" max="2809" width="0" style="69" hidden="1" customWidth="1"/>
    <col min="2810" max="2810" width="2" style="69" bestFit="1" customWidth="1"/>
    <col min="2811" max="2811" width="2.140625" style="69" customWidth="1"/>
    <col min="2812" max="2812" width="2" style="69" customWidth="1"/>
    <col min="2813" max="2813" width="2.28515625" style="69" customWidth="1"/>
    <col min="2814" max="2814" width="11.42578125" style="69"/>
    <col min="2815" max="2815" width="2" style="69" bestFit="1" customWidth="1"/>
    <col min="2816" max="3055" width="11.42578125" style="69"/>
    <col min="3056" max="3056" width="2.42578125" style="69" customWidth="1"/>
    <col min="3057" max="3057" width="2.140625" style="69" bestFit="1" customWidth="1"/>
    <col min="3058" max="3058" width="0.85546875" style="69" bestFit="1" customWidth="1"/>
    <col min="3059" max="3059" width="2" style="69" customWidth="1"/>
    <col min="3060" max="3060" width="2" style="69" bestFit="1" customWidth="1"/>
    <col min="3061" max="3061" width="1.28515625" style="69" bestFit="1" customWidth="1"/>
    <col min="3062" max="3062" width="2" style="69" bestFit="1" customWidth="1"/>
    <col min="3063" max="3063" width="2.140625" style="69" customWidth="1"/>
    <col min="3064" max="3064" width="1.140625" style="69" customWidth="1"/>
    <col min="3065" max="3065" width="0" style="69" hidden="1" customWidth="1"/>
    <col min="3066" max="3066" width="2" style="69" bestFit="1" customWidth="1"/>
    <col min="3067" max="3067" width="2.140625" style="69" customWidth="1"/>
    <col min="3068" max="3068" width="2" style="69" customWidth="1"/>
    <col min="3069" max="3069" width="2.28515625" style="69" customWidth="1"/>
    <col min="3070" max="3070" width="11.42578125" style="69"/>
    <col min="3071" max="3071" width="2" style="69" bestFit="1" customWidth="1"/>
    <col min="3072" max="3311" width="11.42578125" style="69"/>
    <col min="3312" max="3312" width="2.42578125" style="69" customWidth="1"/>
    <col min="3313" max="3313" width="2.140625" style="69" bestFit="1" customWidth="1"/>
    <col min="3314" max="3314" width="0.85546875" style="69" bestFit="1" customWidth="1"/>
    <col min="3315" max="3315" width="2" style="69" customWidth="1"/>
    <col min="3316" max="3316" width="2" style="69" bestFit="1" customWidth="1"/>
    <col min="3317" max="3317" width="1.28515625" style="69" bestFit="1" customWidth="1"/>
    <col min="3318" max="3318" width="2" style="69" bestFit="1" customWidth="1"/>
    <col min="3319" max="3319" width="2.140625" style="69" customWidth="1"/>
    <col min="3320" max="3320" width="1.140625" style="69" customWidth="1"/>
    <col min="3321" max="3321" width="0" style="69" hidden="1" customWidth="1"/>
    <col min="3322" max="3322" width="2" style="69" bestFit="1" customWidth="1"/>
    <col min="3323" max="3323" width="2.140625" style="69" customWidth="1"/>
    <col min="3324" max="3324" width="2" style="69" customWidth="1"/>
    <col min="3325" max="3325" width="2.28515625" style="69" customWidth="1"/>
    <col min="3326" max="3326" width="11.42578125" style="69"/>
    <col min="3327" max="3327" width="2" style="69" bestFit="1" customWidth="1"/>
    <col min="3328" max="3567" width="11.42578125" style="69"/>
    <col min="3568" max="3568" width="2.42578125" style="69" customWidth="1"/>
    <col min="3569" max="3569" width="2.140625" style="69" bestFit="1" customWidth="1"/>
    <col min="3570" max="3570" width="0.85546875" style="69" bestFit="1" customWidth="1"/>
    <col min="3571" max="3571" width="2" style="69" customWidth="1"/>
    <col min="3572" max="3572" width="2" style="69" bestFit="1" customWidth="1"/>
    <col min="3573" max="3573" width="1.28515625" style="69" bestFit="1" customWidth="1"/>
    <col min="3574" max="3574" width="2" style="69" bestFit="1" customWidth="1"/>
    <col min="3575" max="3575" width="2.140625" style="69" customWidth="1"/>
    <col min="3576" max="3576" width="1.140625" style="69" customWidth="1"/>
    <col min="3577" max="3577" width="0" style="69" hidden="1" customWidth="1"/>
    <col min="3578" max="3578" width="2" style="69" bestFit="1" customWidth="1"/>
    <col min="3579" max="3579" width="2.140625" style="69" customWidth="1"/>
    <col min="3580" max="3580" width="2" style="69" customWidth="1"/>
    <col min="3581" max="3581" width="2.28515625" style="69" customWidth="1"/>
    <col min="3582" max="3582" width="11.42578125" style="69"/>
    <col min="3583" max="3583" width="2" style="69" bestFit="1" customWidth="1"/>
    <col min="3584" max="3823" width="11.42578125" style="69"/>
    <col min="3824" max="3824" width="2.42578125" style="69" customWidth="1"/>
    <col min="3825" max="3825" width="2.140625" style="69" bestFit="1" customWidth="1"/>
    <col min="3826" max="3826" width="0.85546875" style="69" bestFit="1" customWidth="1"/>
    <col min="3827" max="3827" width="2" style="69" customWidth="1"/>
    <col min="3828" max="3828" width="2" style="69" bestFit="1" customWidth="1"/>
    <col min="3829" max="3829" width="1.28515625" style="69" bestFit="1" customWidth="1"/>
    <col min="3830" max="3830" width="2" style="69" bestFit="1" customWidth="1"/>
    <col min="3831" max="3831" width="2.140625" style="69" customWidth="1"/>
    <col min="3832" max="3832" width="1.140625" style="69" customWidth="1"/>
    <col min="3833" max="3833" width="0" style="69" hidden="1" customWidth="1"/>
    <col min="3834" max="3834" width="2" style="69" bestFit="1" customWidth="1"/>
    <col min="3835" max="3835" width="2.140625" style="69" customWidth="1"/>
    <col min="3836" max="3836" width="2" style="69" customWidth="1"/>
    <col min="3837" max="3837" width="2.28515625" style="69" customWidth="1"/>
    <col min="3838" max="3838" width="11.42578125" style="69"/>
    <col min="3839" max="3839" width="2" style="69" bestFit="1" customWidth="1"/>
    <col min="3840" max="4079" width="11.42578125" style="69"/>
    <col min="4080" max="4080" width="2.42578125" style="69" customWidth="1"/>
    <col min="4081" max="4081" width="2.140625" style="69" bestFit="1" customWidth="1"/>
    <col min="4082" max="4082" width="0.85546875" style="69" bestFit="1" customWidth="1"/>
    <col min="4083" max="4083" width="2" style="69" customWidth="1"/>
    <col min="4084" max="4084" width="2" style="69" bestFit="1" customWidth="1"/>
    <col min="4085" max="4085" width="1.28515625" style="69" bestFit="1" customWidth="1"/>
    <col min="4086" max="4086" width="2" style="69" bestFit="1" customWidth="1"/>
    <col min="4087" max="4087" width="2.140625" style="69" customWidth="1"/>
    <col min="4088" max="4088" width="1.140625" style="69" customWidth="1"/>
    <col min="4089" max="4089" width="0" style="69" hidden="1" customWidth="1"/>
    <col min="4090" max="4090" width="2" style="69" bestFit="1" customWidth="1"/>
    <col min="4091" max="4091" width="2.140625" style="69" customWidth="1"/>
    <col min="4092" max="4092" width="2" style="69" customWidth="1"/>
    <col min="4093" max="4093" width="2.28515625" style="69" customWidth="1"/>
    <col min="4094" max="4094" width="11.42578125" style="69"/>
    <col min="4095" max="4095" width="2" style="69" bestFit="1" customWidth="1"/>
    <col min="4096" max="4335" width="11.42578125" style="69"/>
    <col min="4336" max="4336" width="2.42578125" style="69" customWidth="1"/>
    <col min="4337" max="4337" width="2.140625" style="69" bestFit="1" customWidth="1"/>
    <col min="4338" max="4338" width="0.85546875" style="69" bestFit="1" customWidth="1"/>
    <col min="4339" max="4339" width="2" style="69" customWidth="1"/>
    <col min="4340" max="4340" width="2" style="69" bestFit="1" customWidth="1"/>
    <col min="4341" max="4341" width="1.28515625" style="69" bestFit="1" customWidth="1"/>
    <col min="4342" max="4342" width="2" style="69" bestFit="1" customWidth="1"/>
    <col min="4343" max="4343" width="2.140625" style="69" customWidth="1"/>
    <col min="4344" max="4344" width="1.140625" style="69" customWidth="1"/>
    <col min="4345" max="4345" width="0" style="69" hidden="1" customWidth="1"/>
    <col min="4346" max="4346" width="2" style="69" bestFit="1" customWidth="1"/>
    <col min="4347" max="4347" width="2.140625" style="69" customWidth="1"/>
    <col min="4348" max="4348" width="2" style="69" customWidth="1"/>
    <col min="4349" max="4349" width="2.28515625" style="69" customWidth="1"/>
    <col min="4350" max="4350" width="11.42578125" style="69"/>
    <col min="4351" max="4351" width="2" style="69" bestFit="1" customWidth="1"/>
    <col min="4352" max="4591" width="11.42578125" style="69"/>
    <col min="4592" max="4592" width="2.42578125" style="69" customWidth="1"/>
    <col min="4593" max="4593" width="2.140625" style="69" bestFit="1" customWidth="1"/>
    <col min="4594" max="4594" width="0.85546875" style="69" bestFit="1" customWidth="1"/>
    <col min="4595" max="4595" width="2" style="69" customWidth="1"/>
    <col min="4596" max="4596" width="2" style="69" bestFit="1" customWidth="1"/>
    <col min="4597" max="4597" width="1.28515625" style="69" bestFit="1" customWidth="1"/>
    <col min="4598" max="4598" width="2" style="69" bestFit="1" customWidth="1"/>
    <col min="4599" max="4599" width="2.140625" style="69" customWidth="1"/>
    <col min="4600" max="4600" width="1.140625" style="69" customWidth="1"/>
    <col min="4601" max="4601" width="0" style="69" hidden="1" customWidth="1"/>
    <col min="4602" max="4602" width="2" style="69" bestFit="1" customWidth="1"/>
    <col min="4603" max="4603" width="2.140625" style="69" customWidth="1"/>
    <col min="4604" max="4604" width="2" style="69" customWidth="1"/>
    <col min="4605" max="4605" width="2.28515625" style="69" customWidth="1"/>
    <col min="4606" max="4606" width="11.42578125" style="69"/>
    <col min="4607" max="4607" width="2" style="69" bestFit="1" customWidth="1"/>
    <col min="4608" max="4847" width="11.42578125" style="69"/>
    <col min="4848" max="4848" width="2.42578125" style="69" customWidth="1"/>
    <col min="4849" max="4849" width="2.140625" style="69" bestFit="1" customWidth="1"/>
    <col min="4850" max="4850" width="0.85546875" style="69" bestFit="1" customWidth="1"/>
    <col min="4851" max="4851" width="2" style="69" customWidth="1"/>
    <col min="4852" max="4852" width="2" style="69" bestFit="1" customWidth="1"/>
    <col min="4853" max="4853" width="1.28515625" style="69" bestFit="1" customWidth="1"/>
    <col min="4854" max="4854" width="2" style="69" bestFit="1" customWidth="1"/>
    <col min="4855" max="4855" width="2.140625" style="69" customWidth="1"/>
    <col min="4856" max="4856" width="1.140625" style="69" customWidth="1"/>
    <col min="4857" max="4857" width="0" style="69" hidden="1" customWidth="1"/>
    <col min="4858" max="4858" width="2" style="69" bestFit="1" customWidth="1"/>
    <col min="4859" max="4859" width="2.140625" style="69" customWidth="1"/>
    <col min="4860" max="4860" width="2" style="69" customWidth="1"/>
    <col min="4861" max="4861" width="2.28515625" style="69" customWidth="1"/>
    <col min="4862" max="4862" width="11.42578125" style="69"/>
    <col min="4863" max="4863" width="2" style="69" bestFit="1" customWidth="1"/>
    <col min="4864" max="5103" width="11.42578125" style="69"/>
    <col min="5104" max="5104" width="2.42578125" style="69" customWidth="1"/>
    <col min="5105" max="5105" width="2.140625" style="69" bestFit="1" customWidth="1"/>
    <col min="5106" max="5106" width="0.85546875" style="69" bestFit="1" customWidth="1"/>
    <col min="5107" max="5107" width="2" style="69" customWidth="1"/>
    <col min="5108" max="5108" width="2" style="69" bestFit="1" customWidth="1"/>
    <col min="5109" max="5109" width="1.28515625" style="69" bestFit="1" customWidth="1"/>
    <col min="5110" max="5110" width="2" style="69" bestFit="1" customWidth="1"/>
    <col min="5111" max="5111" width="2.140625" style="69" customWidth="1"/>
    <col min="5112" max="5112" width="1.140625" style="69" customWidth="1"/>
    <col min="5113" max="5113" width="0" style="69" hidden="1" customWidth="1"/>
    <col min="5114" max="5114" width="2" style="69" bestFit="1" customWidth="1"/>
    <col min="5115" max="5115" width="2.140625" style="69" customWidth="1"/>
    <col min="5116" max="5116" width="2" style="69" customWidth="1"/>
    <col min="5117" max="5117" width="2.28515625" style="69" customWidth="1"/>
    <col min="5118" max="5118" width="11.42578125" style="69"/>
    <col min="5119" max="5119" width="2" style="69" bestFit="1" customWidth="1"/>
    <col min="5120" max="5359" width="11.42578125" style="69"/>
    <col min="5360" max="5360" width="2.42578125" style="69" customWidth="1"/>
    <col min="5361" max="5361" width="2.140625" style="69" bestFit="1" customWidth="1"/>
    <col min="5362" max="5362" width="0.85546875" style="69" bestFit="1" customWidth="1"/>
    <col min="5363" max="5363" width="2" style="69" customWidth="1"/>
    <col min="5364" max="5364" width="2" style="69" bestFit="1" customWidth="1"/>
    <col min="5365" max="5365" width="1.28515625" style="69" bestFit="1" customWidth="1"/>
    <col min="5366" max="5366" width="2" style="69" bestFit="1" customWidth="1"/>
    <col min="5367" max="5367" width="2.140625" style="69" customWidth="1"/>
    <col min="5368" max="5368" width="1.140625" style="69" customWidth="1"/>
    <col min="5369" max="5369" width="0" style="69" hidden="1" customWidth="1"/>
    <col min="5370" max="5370" width="2" style="69" bestFit="1" customWidth="1"/>
    <col min="5371" max="5371" width="2.140625" style="69" customWidth="1"/>
    <col min="5372" max="5372" width="2" style="69" customWidth="1"/>
    <col min="5373" max="5373" width="2.28515625" style="69" customWidth="1"/>
    <col min="5374" max="5374" width="11.42578125" style="69"/>
    <col min="5375" max="5375" width="2" style="69" bestFit="1" customWidth="1"/>
    <col min="5376" max="5615" width="11.42578125" style="69"/>
    <col min="5616" max="5616" width="2.42578125" style="69" customWidth="1"/>
    <col min="5617" max="5617" width="2.140625" style="69" bestFit="1" customWidth="1"/>
    <col min="5618" max="5618" width="0.85546875" style="69" bestFit="1" customWidth="1"/>
    <col min="5619" max="5619" width="2" style="69" customWidth="1"/>
    <col min="5620" max="5620" width="2" style="69" bestFit="1" customWidth="1"/>
    <col min="5621" max="5621" width="1.28515625" style="69" bestFit="1" customWidth="1"/>
    <col min="5622" max="5622" width="2" style="69" bestFit="1" customWidth="1"/>
    <col min="5623" max="5623" width="2.140625" style="69" customWidth="1"/>
    <col min="5624" max="5624" width="1.140625" style="69" customWidth="1"/>
    <col min="5625" max="5625" width="0" style="69" hidden="1" customWidth="1"/>
    <col min="5626" max="5626" width="2" style="69" bestFit="1" customWidth="1"/>
    <col min="5627" max="5627" width="2.140625" style="69" customWidth="1"/>
    <col min="5628" max="5628" width="2" style="69" customWidth="1"/>
    <col min="5629" max="5629" width="2.28515625" style="69" customWidth="1"/>
    <col min="5630" max="5630" width="11.42578125" style="69"/>
    <col min="5631" max="5631" width="2" style="69" bestFit="1" customWidth="1"/>
    <col min="5632" max="5871" width="11.42578125" style="69"/>
    <col min="5872" max="5872" width="2.42578125" style="69" customWidth="1"/>
    <col min="5873" max="5873" width="2.140625" style="69" bestFit="1" customWidth="1"/>
    <col min="5874" max="5874" width="0.85546875" style="69" bestFit="1" customWidth="1"/>
    <col min="5875" max="5875" width="2" style="69" customWidth="1"/>
    <col min="5876" max="5876" width="2" style="69" bestFit="1" customWidth="1"/>
    <col min="5877" max="5877" width="1.28515625" style="69" bestFit="1" customWidth="1"/>
    <col min="5878" max="5878" width="2" style="69" bestFit="1" customWidth="1"/>
    <col min="5879" max="5879" width="2.140625" style="69" customWidth="1"/>
    <col min="5880" max="5880" width="1.140625" style="69" customWidth="1"/>
    <col min="5881" max="5881" width="0" style="69" hidden="1" customWidth="1"/>
    <col min="5882" max="5882" width="2" style="69" bestFit="1" customWidth="1"/>
    <col min="5883" max="5883" width="2.140625" style="69" customWidth="1"/>
    <col min="5884" max="5884" width="2" style="69" customWidth="1"/>
    <col min="5885" max="5885" width="2.28515625" style="69" customWidth="1"/>
    <col min="5886" max="5886" width="11.42578125" style="69"/>
    <col min="5887" max="5887" width="2" style="69" bestFit="1" customWidth="1"/>
    <col min="5888" max="6127" width="11.42578125" style="69"/>
    <col min="6128" max="6128" width="2.42578125" style="69" customWidth="1"/>
    <col min="6129" max="6129" width="2.140625" style="69" bestFit="1" customWidth="1"/>
    <col min="6130" max="6130" width="0.85546875" style="69" bestFit="1" customWidth="1"/>
    <col min="6131" max="6131" width="2" style="69" customWidth="1"/>
    <col min="6132" max="6132" width="2" style="69" bestFit="1" customWidth="1"/>
    <col min="6133" max="6133" width="1.28515625" style="69" bestFit="1" customWidth="1"/>
    <col min="6134" max="6134" width="2" style="69" bestFit="1" customWidth="1"/>
    <col min="6135" max="6135" width="2.140625" style="69" customWidth="1"/>
    <col min="6136" max="6136" width="1.140625" style="69" customWidth="1"/>
    <col min="6137" max="6137" width="0" style="69" hidden="1" customWidth="1"/>
    <col min="6138" max="6138" width="2" style="69" bestFit="1" customWidth="1"/>
    <col min="6139" max="6139" width="2.140625" style="69" customWidth="1"/>
    <col min="6140" max="6140" width="2" style="69" customWidth="1"/>
    <col min="6141" max="6141" width="2.28515625" style="69" customWidth="1"/>
    <col min="6142" max="6142" width="11.42578125" style="69"/>
    <col min="6143" max="6143" width="2" style="69" bestFit="1" customWidth="1"/>
    <col min="6144" max="6383" width="11.42578125" style="69"/>
    <col min="6384" max="6384" width="2.42578125" style="69" customWidth="1"/>
    <col min="6385" max="6385" width="2.140625" style="69" bestFit="1" customWidth="1"/>
    <col min="6386" max="6386" width="0.85546875" style="69" bestFit="1" customWidth="1"/>
    <col min="6387" max="6387" width="2" style="69" customWidth="1"/>
    <col min="6388" max="6388" width="2" style="69" bestFit="1" customWidth="1"/>
    <col min="6389" max="6389" width="1.28515625" style="69" bestFit="1" customWidth="1"/>
    <col min="6390" max="6390" width="2" style="69" bestFit="1" customWidth="1"/>
    <col min="6391" max="6391" width="2.140625" style="69" customWidth="1"/>
    <col min="6392" max="6392" width="1.140625" style="69" customWidth="1"/>
    <col min="6393" max="6393" width="0" style="69" hidden="1" customWidth="1"/>
    <col min="6394" max="6394" width="2" style="69" bestFit="1" customWidth="1"/>
    <col min="6395" max="6395" width="2.140625" style="69" customWidth="1"/>
    <col min="6396" max="6396" width="2" style="69" customWidth="1"/>
    <col min="6397" max="6397" width="2.28515625" style="69" customWidth="1"/>
    <col min="6398" max="6398" width="11.42578125" style="69"/>
    <col min="6399" max="6399" width="2" style="69" bestFit="1" customWidth="1"/>
    <col min="6400" max="6639" width="11.42578125" style="69"/>
    <col min="6640" max="6640" width="2.42578125" style="69" customWidth="1"/>
    <col min="6641" max="6641" width="2.140625" style="69" bestFit="1" customWidth="1"/>
    <col min="6642" max="6642" width="0.85546875" style="69" bestFit="1" customWidth="1"/>
    <col min="6643" max="6643" width="2" style="69" customWidth="1"/>
    <col min="6644" max="6644" width="2" style="69" bestFit="1" customWidth="1"/>
    <col min="6645" max="6645" width="1.28515625" style="69" bestFit="1" customWidth="1"/>
    <col min="6646" max="6646" width="2" style="69" bestFit="1" customWidth="1"/>
    <col min="6647" max="6647" width="2.140625" style="69" customWidth="1"/>
    <col min="6648" max="6648" width="1.140625" style="69" customWidth="1"/>
    <col min="6649" max="6649" width="0" style="69" hidden="1" customWidth="1"/>
    <col min="6650" max="6650" width="2" style="69" bestFit="1" customWidth="1"/>
    <col min="6651" max="6651" width="2.140625" style="69" customWidth="1"/>
    <col min="6652" max="6652" width="2" style="69" customWidth="1"/>
    <col min="6653" max="6653" width="2.28515625" style="69" customWidth="1"/>
    <col min="6654" max="6654" width="11.42578125" style="69"/>
    <col min="6655" max="6655" width="2" style="69" bestFit="1" customWidth="1"/>
    <col min="6656" max="6895" width="11.42578125" style="69"/>
    <col min="6896" max="6896" width="2.42578125" style="69" customWidth="1"/>
    <col min="6897" max="6897" width="2.140625" style="69" bestFit="1" customWidth="1"/>
    <col min="6898" max="6898" width="0.85546875" style="69" bestFit="1" customWidth="1"/>
    <col min="6899" max="6899" width="2" style="69" customWidth="1"/>
    <col min="6900" max="6900" width="2" style="69" bestFit="1" customWidth="1"/>
    <col min="6901" max="6901" width="1.28515625" style="69" bestFit="1" customWidth="1"/>
    <col min="6902" max="6902" width="2" style="69" bestFit="1" customWidth="1"/>
    <col min="6903" max="6903" width="2.140625" style="69" customWidth="1"/>
    <col min="6904" max="6904" width="1.140625" style="69" customWidth="1"/>
    <col min="6905" max="6905" width="0" style="69" hidden="1" customWidth="1"/>
    <col min="6906" max="6906" width="2" style="69" bestFit="1" customWidth="1"/>
    <col min="6907" max="6907" width="2.140625" style="69" customWidth="1"/>
    <col min="6908" max="6908" width="2" style="69" customWidth="1"/>
    <col min="6909" max="6909" width="2.28515625" style="69" customWidth="1"/>
    <col min="6910" max="6910" width="11.42578125" style="69"/>
    <col min="6911" max="6911" width="2" style="69" bestFit="1" customWidth="1"/>
    <col min="6912" max="7151" width="11.42578125" style="69"/>
    <col min="7152" max="7152" width="2.42578125" style="69" customWidth="1"/>
    <col min="7153" max="7153" width="2.140625" style="69" bestFit="1" customWidth="1"/>
    <col min="7154" max="7154" width="0.85546875" style="69" bestFit="1" customWidth="1"/>
    <col min="7155" max="7155" width="2" style="69" customWidth="1"/>
    <col min="7156" max="7156" width="2" style="69" bestFit="1" customWidth="1"/>
    <col min="7157" max="7157" width="1.28515625" style="69" bestFit="1" customWidth="1"/>
    <col min="7158" max="7158" width="2" style="69" bestFit="1" customWidth="1"/>
    <col min="7159" max="7159" width="2.140625" style="69" customWidth="1"/>
    <col min="7160" max="7160" width="1.140625" style="69" customWidth="1"/>
    <col min="7161" max="7161" width="0" style="69" hidden="1" customWidth="1"/>
    <col min="7162" max="7162" width="2" style="69" bestFit="1" customWidth="1"/>
    <col min="7163" max="7163" width="2.140625" style="69" customWidth="1"/>
    <col min="7164" max="7164" width="2" style="69" customWidth="1"/>
    <col min="7165" max="7165" width="2.28515625" style="69" customWidth="1"/>
    <col min="7166" max="7166" width="11.42578125" style="69"/>
    <col min="7167" max="7167" width="2" style="69" bestFit="1" customWidth="1"/>
    <col min="7168" max="7407" width="11.42578125" style="69"/>
    <col min="7408" max="7408" width="2.42578125" style="69" customWidth="1"/>
    <col min="7409" max="7409" width="2.140625" style="69" bestFit="1" customWidth="1"/>
    <col min="7410" max="7410" width="0.85546875" style="69" bestFit="1" customWidth="1"/>
    <col min="7411" max="7411" width="2" style="69" customWidth="1"/>
    <col min="7412" max="7412" width="2" style="69" bestFit="1" customWidth="1"/>
    <col min="7413" max="7413" width="1.28515625" style="69" bestFit="1" customWidth="1"/>
    <col min="7414" max="7414" width="2" style="69" bestFit="1" customWidth="1"/>
    <col min="7415" max="7415" width="2.140625" style="69" customWidth="1"/>
    <col min="7416" max="7416" width="1.140625" style="69" customWidth="1"/>
    <col min="7417" max="7417" width="0" style="69" hidden="1" customWidth="1"/>
    <col min="7418" max="7418" width="2" style="69" bestFit="1" customWidth="1"/>
    <col min="7419" max="7419" width="2.140625" style="69" customWidth="1"/>
    <col min="7420" max="7420" width="2" style="69" customWidth="1"/>
    <col min="7421" max="7421" width="2.28515625" style="69" customWidth="1"/>
    <col min="7422" max="7422" width="11.42578125" style="69"/>
    <col min="7423" max="7423" width="2" style="69" bestFit="1" customWidth="1"/>
    <col min="7424" max="7663" width="11.42578125" style="69"/>
    <col min="7664" max="7664" width="2.42578125" style="69" customWidth="1"/>
    <col min="7665" max="7665" width="2.140625" style="69" bestFit="1" customWidth="1"/>
    <col min="7666" max="7666" width="0.85546875" style="69" bestFit="1" customWidth="1"/>
    <col min="7667" max="7667" width="2" style="69" customWidth="1"/>
    <col min="7668" max="7668" width="2" style="69" bestFit="1" customWidth="1"/>
    <col min="7669" max="7669" width="1.28515625" style="69" bestFit="1" customWidth="1"/>
    <col min="7670" max="7670" width="2" style="69" bestFit="1" customWidth="1"/>
    <col min="7671" max="7671" width="2.140625" style="69" customWidth="1"/>
    <col min="7672" max="7672" width="1.140625" style="69" customWidth="1"/>
    <col min="7673" max="7673" width="0" style="69" hidden="1" customWidth="1"/>
    <col min="7674" max="7674" width="2" style="69" bestFit="1" customWidth="1"/>
    <col min="7675" max="7675" width="2.140625" style="69" customWidth="1"/>
    <col min="7676" max="7676" width="2" style="69" customWidth="1"/>
    <col min="7677" max="7677" width="2.28515625" style="69" customWidth="1"/>
    <col min="7678" max="7678" width="11.42578125" style="69"/>
    <col min="7679" max="7679" width="2" style="69" bestFit="1" customWidth="1"/>
    <col min="7680" max="7919" width="11.42578125" style="69"/>
    <col min="7920" max="7920" width="2.42578125" style="69" customWidth="1"/>
    <col min="7921" max="7921" width="2.140625" style="69" bestFit="1" customWidth="1"/>
    <col min="7922" max="7922" width="0.85546875" style="69" bestFit="1" customWidth="1"/>
    <col min="7923" max="7923" width="2" style="69" customWidth="1"/>
    <col min="7924" max="7924" width="2" style="69" bestFit="1" customWidth="1"/>
    <col min="7925" max="7925" width="1.28515625" style="69" bestFit="1" customWidth="1"/>
    <col min="7926" max="7926" width="2" style="69" bestFit="1" customWidth="1"/>
    <col min="7927" max="7927" width="2.140625" style="69" customWidth="1"/>
    <col min="7928" max="7928" width="1.140625" style="69" customWidth="1"/>
    <col min="7929" max="7929" width="0" style="69" hidden="1" customWidth="1"/>
    <col min="7930" max="7930" width="2" style="69" bestFit="1" customWidth="1"/>
    <col min="7931" max="7931" width="2.140625" style="69" customWidth="1"/>
    <col min="7932" max="7932" width="2" style="69" customWidth="1"/>
    <col min="7933" max="7933" width="2.28515625" style="69" customWidth="1"/>
    <col min="7934" max="7934" width="11.42578125" style="69"/>
    <col min="7935" max="7935" width="2" style="69" bestFit="1" customWidth="1"/>
    <col min="7936" max="8175" width="11.42578125" style="69"/>
    <col min="8176" max="8176" width="2.42578125" style="69" customWidth="1"/>
    <col min="8177" max="8177" width="2.140625" style="69" bestFit="1" customWidth="1"/>
    <col min="8178" max="8178" width="0.85546875" style="69" bestFit="1" customWidth="1"/>
    <col min="8179" max="8179" width="2" style="69" customWidth="1"/>
    <col min="8180" max="8180" width="2" style="69" bestFit="1" customWidth="1"/>
    <col min="8181" max="8181" width="1.28515625" style="69" bestFit="1" customWidth="1"/>
    <col min="8182" max="8182" width="2" style="69" bestFit="1" customWidth="1"/>
    <col min="8183" max="8183" width="2.140625" style="69" customWidth="1"/>
    <col min="8184" max="8184" width="1.140625" style="69" customWidth="1"/>
    <col min="8185" max="8185" width="0" style="69" hidden="1" customWidth="1"/>
    <col min="8186" max="8186" width="2" style="69" bestFit="1" customWidth="1"/>
    <col min="8187" max="8187" width="2.140625" style="69" customWidth="1"/>
    <col min="8188" max="8188" width="2" style="69" customWidth="1"/>
    <col min="8189" max="8189" width="2.28515625" style="69" customWidth="1"/>
    <col min="8190" max="8190" width="11.42578125" style="69"/>
    <col min="8191" max="8191" width="2" style="69" bestFit="1" customWidth="1"/>
    <col min="8192" max="8431" width="11.42578125" style="69"/>
    <col min="8432" max="8432" width="2.42578125" style="69" customWidth="1"/>
    <col min="8433" max="8433" width="2.140625" style="69" bestFit="1" customWidth="1"/>
    <col min="8434" max="8434" width="0.85546875" style="69" bestFit="1" customWidth="1"/>
    <col min="8435" max="8435" width="2" style="69" customWidth="1"/>
    <col min="8436" max="8436" width="2" style="69" bestFit="1" customWidth="1"/>
    <col min="8437" max="8437" width="1.28515625" style="69" bestFit="1" customWidth="1"/>
    <col min="8438" max="8438" width="2" style="69" bestFit="1" customWidth="1"/>
    <col min="8439" max="8439" width="2.140625" style="69" customWidth="1"/>
    <col min="8440" max="8440" width="1.140625" style="69" customWidth="1"/>
    <col min="8441" max="8441" width="0" style="69" hidden="1" customWidth="1"/>
    <col min="8442" max="8442" width="2" style="69" bestFit="1" customWidth="1"/>
    <col min="8443" max="8443" width="2.140625" style="69" customWidth="1"/>
    <col min="8444" max="8444" width="2" style="69" customWidth="1"/>
    <col min="8445" max="8445" width="2.28515625" style="69" customWidth="1"/>
    <col min="8446" max="8446" width="11.42578125" style="69"/>
    <col min="8447" max="8447" width="2" style="69" bestFit="1" customWidth="1"/>
    <col min="8448" max="8687" width="11.42578125" style="69"/>
    <col min="8688" max="8688" width="2.42578125" style="69" customWidth="1"/>
    <col min="8689" max="8689" width="2.140625" style="69" bestFit="1" customWidth="1"/>
    <col min="8690" max="8690" width="0.85546875" style="69" bestFit="1" customWidth="1"/>
    <col min="8691" max="8691" width="2" style="69" customWidth="1"/>
    <col min="8692" max="8692" width="2" style="69" bestFit="1" customWidth="1"/>
    <col min="8693" max="8693" width="1.28515625" style="69" bestFit="1" customWidth="1"/>
    <col min="8694" max="8694" width="2" style="69" bestFit="1" customWidth="1"/>
    <col min="8695" max="8695" width="2.140625" style="69" customWidth="1"/>
    <col min="8696" max="8696" width="1.140625" style="69" customWidth="1"/>
    <col min="8697" max="8697" width="0" style="69" hidden="1" customWidth="1"/>
    <col min="8698" max="8698" width="2" style="69" bestFit="1" customWidth="1"/>
    <col min="8699" max="8699" width="2.140625" style="69" customWidth="1"/>
    <col min="8700" max="8700" width="2" style="69" customWidth="1"/>
    <col min="8701" max="8701" width="2.28515625" style="69" customWidth="1"/>
    <col min="8702" max="8702" width="11.42578125" style="69"/>
    <col min="8703" max="8703" width="2" style="69" bestFit="1" customWidth="1"/>
    <col min="8704" max="8943" width="11.42578125" style="69"/>
    <col min="8944" max="8944" width="2.42578125" style="69" customWidth="1"/>
    <col min="8945" max="8945" width="2.140625" style="69" bestFit="1" customWidth="1"/>
    <col min="8946" max="8946" width="0.85546875" style="69" bestFit="1" customWidth="1"/>
    <col min="8947" max="8947" width="2" style="69" customWidth="1"/>
    <col min="8948" max="8948" width="2" style="69" bestFit="1" customWidth="1"/>
    <col min="8949" max="8949" width="1.28515625" style="69" bestFit="1" customWidth="1"/>
    <col min="8950" max="8950" width="2" style="69" bestFit="1" customWidth="1"/>
    <col min="8951" max="8951" width="2.140625" style="69" customWidth="1"/>
    <col min="8952" max="8952" width="1.140625" style="69" customWidth="1"/>
    <col min="8953" max="8953" width="0" style="69" hidden="1" customWidth="1"/>
    <col min="8954" max="8954" width="2" style="69" bestFit="1" customWidth="1"/>
    <col min="8955" max="8955" width="2.140625" style="69" customWidth="1"/>
    <col min="8956" max="8956" width="2" style="69" customWidth="1"/>
    <col min="8957" max="8957" width="2.28515625" style="69" customWidth="1"/>
    <col min="8958" max="8958" width="11.42578125" style="69"/>
    <col min="8959" max="8959" width="2" style="69" bestFit="1" customWidth="1"/>
    <col min="8960" max="9199" width="11.42578125" style="69"/>
    <col min="9200" max="9200" width="2.42578125" style="69" customWidth="1"/>
    <col min="9201" max="9201" width="2.140625" style="69" bestFit="1" customWidth="1"/>
    <col min="9202" max="9202" width="0.85546875" style="69" bestFit="1" customWidth="1"/>
    <col min="9203" max="9203" width="2" style="69" customWidth="1"/>
    <col min="9204" max="9204" width="2" style="69" bestFit="1" customWidth="1"/>
    <col min="9205" max="9205" width="1.28515625" style="69" bestFit="1" customWidth="1"/>
    <col min="9206" max="9206" width="2" style="69" bestFit="1" customWidth="1"/>
    <col min="9207" max="9207" width="2.140625" style="69" customWidth="1"/>
    <col min="9208" max="9208" width="1.140625" style="69" customWidth="1"/>
    <col min="9209" max="9209" width="0" style="69" hidden="1" customWidth="1"/>
    <col min="9210" max="9210" width="2" style="69" bestFit="1" customWidth="1"/>
    <col min="9211" max="9211" width="2.140625" style="69" customWidth="1"/>
    <col min="9212" max="9212" width="2" style="69" customWidth="1"/>
    <col min="9213" max="9213" width="2.28515625" style="69" customWidth="1"/>
    <col min="9214" max="9214" width="11.42578125" style="69"/>
    <col min="9215" max="9215" width="2" style="69" bestFit="1" customWidth="1"/>
    <col min="9216" max="9455" width="11.42578125" style="69"/>
    <col min="9456" max="9456" width="2.42578125" style="69" customWidth="1"/>
    <col min="9457" max="9457" width="2.140625" style="69" bestFit="1" customWidth="1"/>
    <col min="9458" max="9458" width="0.85546875" style="69" bestFit="1" customWidth="1"/>
    <col min="9459" max="9459" width="2" style="69" customWidth="1"/>
    <col min="9460" max="9460" width="2" style="69" bestFit="1" customWidth="1"/>
    <col min="9461" max="9461" width="1.28515625" style="69" bestFit="1" customWidth="1"/>
    <col min="9462" max="9462" width="2" style="69" bestFit="1" customWidth="1"/>
    <col min="9463" max="9463" width="2.140625" style="69" customWidth="1"/>
    <col min="9464" max="9464" width="1.140625" style="69" customWidth="1"/>
    <col min="9465" max="9465" width="0" style="69" hidden="1" customWidth="1"/>
    <col min="9466" max="9466" width="2" style="69" bestFit="1" customWidth="1"/>
    <col min="9467" max="9467" width="2.140625" style="69" customWidth="1"/>
    <col min="9468" max="9468" width="2" style="69" customWidth="1"/>
    <col min="9469" max="9469" width="2.28515625" style="69" customWidth="1"/>
    <col min="9470" max="9470" width="11.42578125" style="69"/>
    <col min="9471" max="9471" width="2" style="69" bestFit="1" customWidth="1"/>
    <col min="9472" max="9711" width="11.42578125" style="69"/>
    <col min="9712" max="9712" width="2.42578125" style="69" customWidth="1"/>
    <col min="9713" max="9713" width="2.140625" style="69" bestFit="1" customWidth="1"/>
    <col min="9714" max="9714" width="0.85546875" style="69" bestFit="1" customWidth="1"/>
    <col min="9715" max="9715" width="2" style="69" customWidth="1"/>
    <col min="9716" max="9716" width="2" style="69" bestFit="1" customWidth="1"/>
    <col min="9717" max="9717" width="1.28515625" style="69" bestFit="1" customWidth="1"/>
    <col min="9718" max="9718" width="2" style="69" bestFit="1" customWidth="1"/>
    <col min="9719" max="9719" width="2.140625" style="69" customWidth="1"/>
    <col min="9720" max="9720" width="1.140625" style="69" customWidth="1"/>
    <col min="9721" max="9721" width="0" style="69" hidden="1" customWidth="1"/>
    <col min="9722" max="9722" width="2" style="69" bestFit="1" customWidth="1"/>
    <col min="9723" max="9723" width="2.140625" style="69" customWidth="1"/>
    <col min="9724" max="9724" width="2" style="69" customWidth="1"/>
    <col min="9725" max="9725" width="2.28515625" style="69" customWidth="1"/>
    <col min="9726" max="9726" width="11.42578125" style="69"/>
    <col min="9727" max="9727" width="2" style="69" bestFit="1" customWidth="1"/>
    <col min="9728" max="9967" width="11.42578125" style="69"/>
    <col min="9968" max="9968" width="2.42578125" style="69" customWidth="1"/>
    <col min="9969" max="9969" width="2.140625" style="69" bestFit="1" customWidth="1"/>
    <col min="9970" max="9970" width="0.85546875" style="69" bestFit="1" customWidth="1"/>
    <col min="9971" max="9971" width="2" style="69" customWidth="1"/>
    <col min="9972" max="9972" width="2" style="69" bestFit="1" customWidth="1"/>
    <col min="9973" max="9973" width="1.28515625" style="69" bestFit="1" customWidth="1"/>
    <col min="9974" max="9974" width="2" style="69" bestFit="1" customWidth="1"/>
    <col min="9975" max="9975" width="2.140625" style="69" customWidth="1"/>
    <col min="9976" max="9976" width="1.140625" style="69" customWidth="1"/>
    <col min="9977" max="9977" width="0" style="69" hidden="1" customWidth="1"/>
    <col min="9978" max="9978" width="2" style="69" bestFit="1" customWidth="1"/>
    <col min="9979" max="9979" width="2.140625" style="69" customWidth="1"/>
    <col min="9980" max="9980" width="2" style="69" customWidth="1"/>
    <col min="9981" max="9981" width="2.28515625" style="69" customWidth="1"/>
    <col min="9982" max="9982" width="11.42578125" style="69"/>
    <col min="9983" max="9983" width="2" style="69" bestFit="1" customWidth="1"/>
    <col min="9984" max="10223" width="11.42578125" style="69"/>
    <col min="10224" max="10224" width="2.42578125" style="69" customWidth="1"/>
    <col min="10225" max="10225" width="2.140625" style="69" bestFit="1" customWidth="1"/>
    <col min="10226" max="10226" width="0.85546875" style="69" bestFit="1" customWidth="1"/>
    <col min="10227" max="10227" width="2" style="69" customWidth="1"/>
    <col min="10228" max="10228" width="2" style="69" bestFit="1" customWidth="1"/>
    <col min="10229" max="10229" width="1.28515625" style="69" bestFit="1" customWidth="1"/>
    <col min="10230" max="10230" width="2" style="69" bestFit="1" customWidth="1"/>
    <col min="10231" max="10231" width="2.140625" style="69" customWidth="1"/>
    <col min="10232" max="10232" width="1.140625" style="69" customWidth="1"/>
    <col min="10233" max="10233" width="0" style="69" hidden="1" customWidth="1"/>
    <col min="10234" max="10234" width="2" style="69" bestFit="1" customWidth="1"/>
    <col min="10235" max="10235" width="2.140625" style="69" customWidth="1"/>
    <col min="10236" max="10236" width="2" style="69" customWidth="1"/>
    <col min="10237" max="10237" width="2.28515625" style="69" customWidth="1"/>
    <col min="10238" max="10238" width="11.42578125" style="69"/>
    <col min="10239" max="10239" width="2" style="69" bestFit="1" customWidth="1"/>
    <col min="10240" max="10479" width="11.42578125" style="69"/>
    <col min="10480" max="10480" width="2.42578125" style="69" customWidth="1"/>
    <col min="10481" max="10481" width="2.140625" style="69" bestFit="1" customWidth="1"/>
    <col min="10482" max="10482" width="0.85546875" style="69" bestFit="1" customWidth="1"/>
    <col min="10483" max="10483" width="2" style="69" customWidth="1"/>
    <col min="10484" max="10484" width="2" style="69" bestFit="1" customWidth="1"/>
    <col min="10485" max="10485" width="1.28515625" style="69" bestFit="1" customWidth="1"/>
    <col min="10486" max="10486" width="2" style="69" bestFit="1" customWidth="1"/>
    <col min="10487" max="10487" width="2.140625" style="69" customWidth="1"/>
    <col min="10488" max="10488" width="1.140625" style="69" customWidth="1"/>
    <col min="10489" max="10489" width="0" style="69" hidden="1" customWidth="1"/>
    <col min="10490" max="10490" width="2" style="69" bestFit="1" customWidth="1"/>
    <col min="10491" max="10491" width="2.140625" style="69" customWidth="1"/>
    <col min="10492" max="10492" width="2" style="69" customWidth="1"/>
    <col min="10493" max="10493" width="2.28515625" style="69" customWidth="1"/>
    <col min="10494" max="10494" width="11.42578125" style="69"/>
    <col min="10495" max="10495" width="2" style="69" bestFit="1" customWidth="1"/>
    <col min="10496" max="10735" width="11.42578125" style="69"/>
    <col min="10736" max="10736" width="2.42578125" style="69" customWidth="1"/>
    <col min="10737" max="10737" width="2.140625" style="69" bestFit="1" customWidth="1"/>
    <col min="10738" max="10738" width="0.85546875" style="69" bestFit="1" customWidth="1"/>
    <col min="10739" max="10739" width="2" style="69" customWidth="1"/>
    <col min="10740" max="10740" width="2" style="69" bestFit="1" customWidth="1"/>
    <col min="10741" max="10741" width="1.28515625" style="69" bestFit="1" customWidth="1"/>
    <col min="10742" max="10742" width="2" style="69" bestFit="1" customWidth="1"/>
    <col min="10743" max="10743" width="2.140625" style="69" customWidth="1"/>
    <col min="10744" max="10744" width="1.140625" style="69" customWidth="1"/>
    <col min="10745" max="10745" width="0" style="69" hidden="1" customWidth="1"/>
    <col min="10746" max="10746" width="2" style="69" bestFit="1" customWidth="1"/>
    <col min="10747" max="10747" width="2.140625" style="69" customWidth="1"/>
    <col min="10748" max="10748" width="2" style="69" customWidth="1"/>
    <col min="10749" max="10749" width="2.28515625" style="69" customWidth="1"/>
    <col min="10750" max="10750" width="11.42578125" style="69"/>
    <col min="10751" max="10751" width="2" style="69" bestFit="1" customWidth="1"/>
    <col min="10752" max="10991" width="11.42578125" style="69"/>
    <col min="10992" max="10992" width="2.42578125" style="69" customWidth="1"/>
    <col min="10993" max="10993" width="2.140625" style="69" bestFit="1" customWidth="1"/>
    <col min="10994" max="10994" width="0.85546875" style="69" bestFit="1" customWidth="1"/>
    <col min="10995" max="10995" width="2" style="69" customWidth="1"/>
    <col min="10996" max="10996" width="2" style="69" bestFit="1" customWidth="1"/>
    <col min="10997" max="10997" width="1.28515625" style="69" bestFit="1" customWidth="1"/>
    <col min="10998" max="10998" width="2" style="69" bestFit="1" customWidth="1"/>
    <col min="10999" max="10999" width="2.140625" style="69" customWidth="1"/>
    <col min="11000" max="11000" width="1.140625" style="69" customWidth="1"/>
    <col min="11001" max="11001" width="0" style="69" hidden="1" customWidth="1"/>
    <col min="11002" max="11002" width="2" style="69" bestFit="1" customWidth="1"/>
    <col min="11003" max="11003" width="2.140625" style="69" customWidth="1"/>
    <col min="11004" max="11004" width="2" style="69" customWidth="1"/>
    <col min="11005" max="11005" width="2.28515625" style="69" customWidth="1"/>
    <col min="11006" max="11006" width="11.42578125" style="69"/>
    <col min="11007" max="11007" width="2" style="69" bestFit="1" customWidth="1"/>
    <col min="11008" max="11247" width="11.42578125" style="69"/>
    <col min="11248" max="11248" width="2.42578125" style="69" customWidth="1"/>
    <col min="11249" max="11249" width="2.140625" style="69" bestFit="1" customWidth="1"/>
    <col min="11250" max="11250" width="0.85546875" style="69" bestFit="1" customWidth="1"/>
    <col min="11251" max="11251" width="2" style="69" customWidth="1"/>
    <col min="11252" max="11252" width="2" style="69" bestFit="1" customWidth="1"/>
    <col min="11253" max="11253" width="1.28515625" style="69" bestFit="1" customWidth="1"/>
    <col min="11254" max="11254" width="2" style="69" bestFit="1" customWidth="1"/>
    <col min="11255" max="11255" width="2.140625" style="69" customWidth="1"/>
    <col min="11256" max="11256" width="1.140625" style="69" customWidth="1"/>
    <col min="11257" max="11257" width="0" style="69" hidden="1" customWidth="1"/>
    <col min="11258" max="11258" width="2" style="69" bestFit="1" customWidth="1"/>
    <col min="11259" max="11259" width="2.140625" style="69" customWidth="1"/>
    <col min="11260" max="11260" width="2" style="69" customWidth="1"/>
    <col min="11261" max="11261" width="2.28515625" style="69" customWidth="1"/>
    <col min="11262" max="11262" width="11.42578125" style="69"/>
    <col min="11263" max="11263" width="2" style="69" bestFit="1" customWidth="1"/>
    <col min="11264" max="11503" width="11.42578125" style="69"/>
    <col min="11504" max="11504" width="2.42578125" style="69" customWidth="1"/>
    <col min="11505" max="11505" width="2.140625" style="69" bestFit="1" customWidth="1"/>
    <col min="11506" max="11506" width="0.85546875" style="69" bestFit="1" customWidth="1"/>
    <col min="11507" max="11507" width="2" style="69" customWidth="1"/>
    <col min="11508" max="11508" width="2" style="69" bestFit="1" customWidth="1"/>
    <col min="11509" max="11509" width="1.28515625" style="69" bestFit="1" customWidth="1"/>
    <col min="11510" max="11510" width="2" style="69" bestFit="1" customWidth="1"/>
    <col min="11511" max="11511" width="2.140625" style="69" customWidth="1"/>
    <col min="11512" max="11512" width="1.140625" style="69" customWidth="1"/>
    <col min="11513" max="11513" width="0" style="69" hidden="1" customWidth="1"/>
    <col min="11514" max="11514" width="2" style="69" bestFit="1" customWidth="1"/>
    <col min="11515" max="11515" width="2.140625" style="69" customWidth="1"/>
    <col min="11516" max="11516" width="2" style="69" customWidth="1"/>
    <col min="11517" max="11517" width="2.28515625" style="69" customWidth="1"/>
    <col min="11518" max="11518" width="11.42578125" style="69"/>
    <col min="11519" max="11519" width="2" style="69" bestFit="1" customWidth="1"/>
    <col min="11520" max="11759" width="11.42578125" style="69"/>
    <col min="11760" max="11760" width="2.42578125" style="69" customWidth="1"/>
    <col min="11761" max="11761" width="2.140625" style="69" bestFit="1" customWidth="1"/>
    <col min="11762" max="11762" width="0.85546875" style="69" bestFit="1" customWidth="1"/>
    <col min="11763" max="11763" width="2" style="69" customWidth="1"/>
    <col min="11764" max="11764" width="2" style="69" bestFit="1" customWidth="1"/>
    <col min="11765" max="11765" width="1.28515625" style="69" bestFit="1" customWidth="1"/>
    <col min="11766" max="11766" width="2" style="69" bestFit="1" customWidth="1"/>
    <col min="11767" max="11767" width="2.140625" style="69" customWidth="1"/>
    <col min="11768" max="11768" width="1.140625" style="69" customWidth="1"/>
    <col min="11769" max="11769" width="0" style="69" hidden="1" customWidth="1"/>
    <col min="11770" max="11770" width="2" style="69" bestFit="1" customWidth="1"/>
    <col min="11771" max="11771" width="2.140625" style="69" customWidth="1"/>
    <col min="11772" max="11772" width="2" style="69" customWidth="1"/>
    <col min="11773" max="11773" width="2.28515625" style="69" customWidth="1"/>
    <col min="11774" max="11774" width="11.42578125" style="69"/>
    <col min="11775" max="11775" width="2" style="69" bestFit="1" customWidth="1"/>
    <col min="11776" max="12015" width="11.42578125" style="69"/>
    <col min="12016" max="12016" width="2.42578125" style="69" customWidth="1"/>
    <col min="12017" max="12017" width="2.140625" style="69" bestFit="1" customWidth="1"/>
    <col min="12018" max="12018" width="0.85546875" style="69" bestFit="1" customWidth="1"/>
    <col min="12019" max="12019" width="2" style="69" customWidth="1"/>
    <col min="12020" max="12020" width="2" style="69" bestFit="1" customWidth="1"/>
    <col min="12021" max="12021" width="1.28515625" style="69" bestFit="1" customWidth="1"/>
    <col min="12022" max="12022" width="2" style="69" bestFit="1" customWidth="1"/>
    <col min="12023" max="12023" width="2.140625" style="69" customWidth="1"/>
    <col min="12024" max="12024" width="1.140625" style="69" customWidth="1"/>
    <col min="12025" max="12025" width="0" style="69" hidden="1" customWidth="1"/>
    <col min="12026" max="12026" width="2" style="69" bestFit="1" customWidth="1"/>
    <col min="12027" max="12027" width="2.140625" style="69" customWidth="1"/>
    <col min="12028" max="12028" width="2" style="69" customWidth="1"/>
    <col min="12029" max="12029" width="2.28515625" style="69" customWidth="1"/>
    <col min="12030" max="12030" width="11.42578125" style="69"/>
    <col min="12031" max="12031" width="2" style="69" bestFit="1" customWidth="1"/>
    <col min="12032" max="12271" width="11.42578125" style="69"/>
    <col min="12272" max="12272" width="2.42578125" style="69" customWidth="1"/>
    <col min="12273" max="12273" width="2.140625" style="69" bestFit="1" customWidth="1"/>
    <col min="12274" max="12274" width="0.85546875" style="69" bestFit="1" customWidth="1"/>
    <col min="12275" max="12275" width="2" style="69" customWidth="1"/>
    <col min="12276" max="12276" width="2" style="69" bestFit="1" customWidth="1"/>
    <col min="12277" max="12277" width="1.28515625" style="69" bestFit="1" customWidth="1"/>
    <col min="12278" max="12278" width="2" style="69" bestFit="1" customWidth="1"/>
    <col min="12279" max="12279" width="2.140625" style="69" customWidth="1"/>
    <col min="12280" max="12280" width="1.140625" style="69" customWidth="1"/>
    <col min="12281" max="12281" width="0" style="69" hidden="1" customWidth="1"/>
    <col min="12282" max="12282" width="2" style="69" bestFit="1" customWidth="1"/>
    <col min="12283" max="12283" width="2.140625" style="69" customWidth="1"/>
    <col min="12284" max="12284" width="2" style="69" customWidth="1"/>
    <col min="12285" max="12285" width="2.28515625" style="69" customWidth="1"/>
    <col min="12286" max="12286" width="11.42578125" style="69"/>
    <col min="12287" max="12287" width="2" style="69" bestFit="1" customWidth="1"/>
    <col min="12288" max="12527" width="11.42578125" style="69"/>
    <col min="12528" max="12528" width="2.42578125" style="69" customWidth="1"/>
    <col min="12529" max="12529" width="2.140625" style="69" bestFit="1" customWidth="1"/>
    <col min="12530" max="12530" width="0.85546875" style="69" bestFit="1" customWidth="1"/>
    <col min="12531" max="12531" width="2" style="69" customWidth="1"/>
    <col min="12532" max="12532" width="2" style="69" bestFit="1" customWidth="1"/>
    <col min="12533" max="12533" width="1.28515625" style="69" bestFit="1" customWidth="1"/>
    <col min="12534" max="12534" width="2" style="69" bestFit="1" customWidth="1"/>
    <col min="12535" max="12535" width="2.140625" style="69" customWidth="1"/>
    <col min="12536" max="12536" width="1.140625" style="69" customWidth="1"/>
    <col min="12537" max="12537" width="0" style="69" hidden="1" customWidth="1"/>
    <col min="12538" max="12538" width="2" style="69" bestFit="1" customWidth="1"/>
    <col min="12539" max="12539" width="2.140625" style="69" customWidth="1"/>
    <col min="12540" max="12540" width="2" style="69" customWidth="1"/>
    <col min="12541" max="12541" width="2.28515625" style="69" customWidth="1"/>
    <col min="12542" max="12542" width="11.42578125" style="69"/>
    <col min="12543" max="12543" width="2" style="69" bestFit="1" customWidth="1"/>
    <col min="12544" max="12783" width="11.42578125" style="69"/>
    <col min="12784" max="12784" width="2.42578125" style="69" customWidth="1"/>
    <col min="12785" max="12785" width="2.140625" style="69" bestFit="1" customWidth="1"/>
    <col min="12786" max="12786" width="0.85546875" style="69" bestFit="1" customWidth="1"/>
    <col min="12787" max="12787" width="2" style="69" customWidth="1"/>
    <col min="12788" max="12788" width="2" style="69" bestFit="1" customWidth="1"/>
    <col min="12789" max="12789" width="1.28515625" style="69" bestFit="1" customWidth="1"/>
    <col min="12790" max="12790" width="2" style="69" bestFit="1" customWidth="1"/>
    <col min="12791" max="12791" width="2.140625" style="69" customWidth="1"/>
    <col min="12792" max="12792" width="1.140625" style="69" customWidth="1"/>
    <col min="12793" max="12793" width="0" style="69" hidden="1" customWidth="1"/>
    <col min="12794" max="12794" width="2" style="69" bestFit="1" customWidth="1"/>
    <col min="12795" max="12795" width="2.140625" style="69" customWidth="1"/>
    <col min="12796" max="12796" width="2" style="69" customWidth="1"/>
    <col min="12797" max="12797" width="2.28515625" style="69" customWidth="1"/>
    <col min="12798" max="12798" width="11.42578125" style="69"/>
    <col min="12799" max="12799" width="2" style="69" bestFit="1" customWidth="1"/>
    <col min="12800" max="13039" width="11.42578125" style="69"/>
    <col min="13040" max="13040" width="2.42578125" style="69" customWidth="1"/>
    <col min="13041" max="13041" width="2.140625" style="69" bestFit="1" customWidth="1"/>
    <col min="13042" max="13042" width="0.85546875" style="69" bestFit="1" customWidth="1"/>
    <col min="13043" max="13043" width="2" style="69" customWidth="1"/>
    <col min="13044" max="13044" width="2" style="69" bestFit="1" customWidth="1"/>
    <col min="13045" max="13045" width="1.28515625" style="69" bestFit="1" customWidth="1"/>
    <col min="13046" max="13046" width="2" style="69" bestFit="1" customWidth="1"/>
    <col min="13047" max="13047" width="2.140625" style="69" customWidth="1"/>
    <col min="13048" max="13048" width="1.140625" style="69" customWidth="1"/>
    <col min="13049" max="13049" width="0" style="69" hidden="1" customWidth="1"/>
    <col min="13050" max="13050" width="2" style="69" bestFit="1" customWidth="1"/>
    <col min="13051" max="13051" width="2.140625" style="69" customWidth="1"/>
    <col min="13052" max="13052" width="2" style="69" customWidth="1"/>
    <col min="13053" max="13053" width="2.28515625" style="69" customWidth="1"/>
    <col min="13054" max="13054" width="11.42578125" style="69"/>
    <col min="13055" max="13055" width="2" style="69" bestFit="1" customWidth="1"/>
    <col min="13056" max="13295" width="11.42578125" style="69"/>
    <col min="13296" max="13296" width="2.42578125" style="69" customWidth="1"/>
    <col min="13297" max="13297" width="2.140625" style="69" bestFit="1" customWidth="1"/>
    <col min="13298" max="13298" width="0.85546875" style="69" bestFit="1" customWidth="1"/>
    <col min="13299" max="13299" width="2" style="69" customWidth="1"/>
    <col min="13300" max="13300" width="2" style="69" bestFit="1" customWidth="1"/>
    <col min="13301" max="13301" width="1.28515625" style="69" bestFit="1" customWidth="1"/>
    <col min="13302" max="13302" width="2" style="69" bestFit="1" customWidth="1"/>
    <col min="13303" max="13303" width="2.140625" style="69" customWidth="1"/>
    <col min="13304" max="13304" width="1.140625" style="69" customWidth="1"/>
    <col min="13305" max="13305" width="0" style="69" hidden="1" customWidth="1"/>
    <col min="13306" max="13306" width="2" style="69" bestFit="1" customWidth="1"/>
    <col min="13307" max="13307" width="2.140625" style="69" customWidth="1"/>
    <col min="13308" max="13308" width="2" style="69" customWidth="1"/>
    <col min="13309" max="13309" width="2.28515625" style="69" customWidth="1"/>
    <col min="13310" max="13310" width="11.42578125" style="69"/>
    <col min="13311" max="13311" width="2" style="69" bestFit="1" customWidth="1"/>
    <col min="13312" max="13551" width="11.42578125" style="69"/>
    <col min="13552" max="13552" width="2.42578125" style="69" customWidth="1"/>
    <col min="13553" max="13553" width="2.140625" style="69" bestFit="1" customWidth="1"/>
    <col min="13554" max="13554" width="0.85546875" style="69" bestFit="1" customWidth="1"/>
    <col min="13555" max="13555" width="2" style="69" customWidth="1"/>
    <col min="13556" max="13556" width="2" style="69" bestFit="1" customWidth="1"/>
    <col min="13557" max="13557" width="1.28515625" style="69" bestFit="1" customWidth="1"/>
    <col min="13558" max="13558" width="2" style="69" bestFit="1" customWidth="1"/>
    <col min="13559" max="13559" width="2.140625" style="69" customWidth="1"/>
    <col min="13560" max="13560" width="1.140625" style="69" customWidth="1"/>
    <col min="13561" max="13561" width="0" style="69" hidden="1" customWidth="1"/>
    <col min="13562" max="13562" width="2" style="69" bestFit="1" customWidth="1"/>
    <col min="13563" max="13563" width="2.140625" style="69" customWidth="1"/>
    <col min="13564" max="13564" width="2" style="69" customWidth="1"/>
    <col min="13565" max="13565" width="2.28515625" style="69" customWidth="1"/>
    <col min="13566" max="13566" width="11.42578125" style="69"/>
    <col min="13567" max="13567" width="2" style="69" bestFit="1" customWidth="1"/>
    <col min="13568" max="13807" width="11.42578125" style="69"/>
    <col min="13808" max="13808" width="2.42578125" style="69" customWidth="1"/>
    <col min="13809" max="13809" width="2.140625" style="69" bestFit="1" customWidth="1"/>
    <col min="13810" max="13810" width="0.85546875" style="69" bestFit="1" customWidth="1"/>
    <col min="13811" max="13811" width="2" style="69" customWidth="1"/>
    <col min="13812" max="13812" width="2" style="69" bestFit="1" customWidth="1"/>
    <col min="13813" max="13813" width="1.28515625" style="69" bestFit="1" customWidth="1"/>
    <col min="13814" max="13814" width="2" style="69" bestFit="1" customWidth="1"/>
    <col min="13815" max="13815" width="2.140625" style="69" customWidth="1"/>
    <col min="13816" max="13816" width="1.140625" style="69" customWidth="1"/>
    <col min="13817" max="13817" width="0" style="69" hidden="1" customWidth="1"/>
    <col min="13818" max="13818" width="2" style="69" bestFit="1" customWidth="1"/>
    <col min="13819" max="13819" width="2.140625" style="69" customWidth="1"/>
    <col min="13820" max="13820" width="2" style="69" customWidth="1"/>
    <col min="13821" max="13821" width="2.28515625" style="69" customWidth="1"/>
    <col min="13822" max="13822" width="11.42578125" style="69"/>
    <col min="13823" max="13823" width="2" style="69" bestFit="1" customWidth="1"/>
    <col min="13824" max="14063" width="11.42578125" style="69"/>
    <col min="14064" max="14064" width="2.42578125" style="69" customWidth="1"/>
    <col min="14065" max="14065" width="2.140625" style="69" bestFit="1" customWidth="1"/>
    <col min="14066" max="14066" width="0.85546875" style="69" bestFit="1" customWidth="1"/>
    <col min="14067" max="14067" width="2" style="69" customWidth="1"/>
    <col min="14068" max="14068" width="2" style="69" bestFit="1" customWidth="1"/>
    <col min="14069" max="14069" width="1.28515625" style="69" bestFit="1" customWidth="1"/>
    <col min="14070" max="14070" width="2" style="69" bestFit="1" customWidth="1"/>
    <col min="14071" max="14071" width="2.140625" style="69" customWidth="1"/>
    <col min="14072" max="14072" width="1.140625" style="69" customWidth="1"/>
    <col min="14073" max="14073" width="0" style="69" hidden="1" customWidth="1"/>
    <col min="14074" max="14074" width="2" style="69" bestFit="1" customWidth="1"/>
    <col min="14075" max="14075" width="2.140625" style="69" customWidth="1"/>
    <col min="14076" max="14076" width="2" style="69" customWidth="1"/>
    <col min="14077" max="14077" width="2.28515625" style="69" customWidth="1"/>
    <col min="14078" max="14078" width="11.42578125" style="69"/>
    <col min="14079" max="14079" width="2" style="69" bestFit="1" customWidth="1"/>
    <col min="14080" max="14319" width="11.42578125" style="69"/>
    <col min="14320" max="14320" width="2.42578125" style="69" customWidth="1"/>
    <col min="14321" max="14321" width="2.140625" style="69" bestFit="1" customWidth="1"/>
    <col min="14322" max="14322" width="0.85546875" style="69" bestFit="1" customWidth="1"/>
    <col min="14323" max="14323" width="2" style="69" customWidth="1"/>
    <col min="14324" max="14324" width="2" style="69" bestFit="1" customWidth="1"/>
    <col min="14325" max="14325" width="1.28515625" style="69" bestFit="1" customWidth="1"/>
    <col min="14326" max="14326" width="2" style="69" bestFit="1" customWidth="1"/>
    <col min="14327" max="14327" width="2.140625" style="69" customWidth="1"/>
    <col min="14328" max="14328" width="1.140625" style="69" customWidth="1"/>
    <col min="14329" max="14329" width="0" style="69" hidden="1" customWidth="1"/>
    <col min="14330" max="14330" width="2" style="69" bestFit="1" customWidth="1"/>
    <col min="14331" max="14331" width="2.140625" style="69" customWidth="1"/>
    <col min="14332" max="14332" width="2" style="69" customWidth="1"/>
    <col min="14333" max="14333" width="2.28515625" style="69" customWidth="1"/>
    <col min="14334" max="14334" width="11.42578125" style="69"/>
    <col min="14335" max="14335" width="2" style="69" bestFit="1" customWidth="1"/>
    <col min="14336" max="14575" width="11.42578125" style="69"/>
    <col min="14576" max="14576" width="2.42578125" style="69" customWidth="1"/>
    <col min="14577" max="14577" width="2.140625" style="69" bestFit="1" customWidth="1"/>
    <col min="14578" max="14578" width="0.85546875" style="69" bestFit="1" customWidth="1"/>
    <col min="14579" max="14579" width="2" style="69" customWidth="1"/>
    <col min="14580" max="14580" width="2" style="69" bestFit="1" customWidth="1"/>
    <col min="14581" max="14581" width="1.28515625" style="69" bestFit="1" customWidth="1"/>
    <col min="14582" max="14582" width="2" style="69" bestFit="1" customWidth="1"/>
    <col min="14583" max="14583" width="2.140625" style="69" customWidth="1"/>
    <col min="14584" max="14584" width="1.140625" style="69" customWidth="1"/>
    <col min="14585" max="14585" width="0" style="69" hidden="1" customWidth="1"/>
    <col min="14586" max="14586" width="2" style="69" bestFit="1" customWidth="1"/>
    <col min="14587" max="14587" width="2.140625" style="69" customWidth="1"/>
    <col min="14588" max="14588" width="2" style="69" customWidth="1"/>
    <col min="14589" max="14589" width="2.28515625" style="69" customWidth="1"/>
    <col min="14590" max="14590" width="11.42578125" style="69"/>
    <col min="14591" max="14591" width="2" style="69" bestFit="1" customWidth="1"/>
    <col min="14592" max="14831" width="11.42578125" style="69"/>
    <col min="14832" max="14832" width="2.42578125" style="69" customWidth="1"/>
    <col min="14833" max="14833" width="2.140625" style="69" bestFit="1" customWidth="1"/>
    <col min="14834" max="14834" width="0.85546875" style="69" bestFit="1" customWidth="1"/>
    <col min="14835" max="14835" width="2" style="69" customWidth="1"/>
    <col min="14836" max="14836" width="2" style="69" bestFit="1" customWidth="1"/>
    <col min="14837" max="14837" width="1.28515625" style="69" bestFit="1" customWidth="1"/>
    <col min="14838" max="14838" width="2" style="69" bestFit="1" customWidth="1"/>
    <col min="14839" max="14839" width="2.140625" style="69" customWidth="1"/>
    <col min="14840" max="14840" width="1.140625" style="69" customWidth="1"/>
    <col min="14841" max="14841" width="0" style="69" hidden="1" customWidth="1"/>
    <col min="14842" max="14842" width="2" style="69" bestFit="1" customWidth="1"/>
    <col min="14843" max="14843" width="2.140625" style="69" customWidth="1"/>
    <col min="14844" max="14844" width="2" style="69" customWidth="1"/>
    <col min="14845" max="14845" width="2.28515625" style="69" customWidth="1"/>
    <col min="14846" max="14846" width="11.42578125" style="69"/>
    <col min="14847" max="14847" width="2" style="69" bestFit="1" customWidth="1"/>
    <col min="14848" max="15087" width="11.42578125" style="69"/>
    <col min="15088" max="15088" width="2.42578125" style="69" customWidth="1"/>
    <col min="15089" max="15089" width="2.140625" style="69" bestFit="1" customWidth="1"/>
    <col min="15090" max="15090" width="0.85546875" style="69" bestFit="1" customWidth="1"/>
    <col min="15091" max="15091" width="2" style="69" customWidth="1"/>
    <col min="15092" max="15092" width="2" style="69" bestFit="1" customWidth="1"/>
    <col min="15093" max="15093" width="1.28515625" style="69" bestFit="1" customWidth="1"/>
    <col min="15094" max="15094" width="2" style="69" bestFit="1" customWidth="1"/>
    <col min="15095" max="15095" width="2.140625" style="69" customWidth="1"/>
    <col min="15096" max="15096" width="1.140625" style="69" customWidth="1"/>
    <col min="15097" max="15097" width="0" style="69" hidden="1" customWidth="1"/>
    <col min="15098" max="15098" width="2" style="69" bestFit="1" customWidth="1"/>
    <col min="15099" max="15099" width="2.140625" style="69" customWidth="1"/>
    <col min="15100" max="15100" width="2" style="69" customWidth="1"/>
    <col min="15101" max="15101" width="2.28515625" style="69" customWidth="1"/>
    <col min="15102" max="15102" width="11.42578125" style="69"/>
    <col min="15103" max="15103" width="2" style="69" bestFit="1" customWidth="1"/>
    <col min="15104" max="15343" width="11.42578125" style="69"/>
    <col min="15344" max="15344" width="2.42578125" style="69" customWidth="1"/>
    <col min="15345" max="15345" width="2.140625" style="69" bestFit="1" customWidth="1"/>
    <col min="15346" max="15346" width="0.85546875" style="69" bestFit="1" customWidth="1"/>
    <col min="15347" max="15347" width="2" style="69" customWidth="1"/>
    <col min="15348" max="15348" width="2" style="69" bestFit="1" customWidth="1"/>
    <col min="15349" max="15349" width="1.28515625" style="69" bestFit="1" customWidth="1"/>
    <col min="15350" max="15350" width="2" style="69" bestFit="1" customWidth="1"/>
    <col min="15351" max="15351" width="2.140625" style="69" customWidth="1"/>
    <col min="15352" max="15352" width="1.140625" style="69" customWidth="1"/>
    <col min="15353" max="15353" width="0" style="69" hidden="1" customWidth="1"/>
    <col min="15354" max="15354" width="2" style="69" bestFit="1" customWidth="1"/>
    <col min="15355" max="15355" width="2.140625" style="69" customWidth="1"/>
    <col min="15356" max="15356" width="2" style="69" customWidth="1"/>
    <col min="15357" max="15357" width="2.28515625" style="69" customWidth="1"/>
    <col min="15358" max="15358" width="11.42578125" style="69"/>
    <col min="15359" max="15359" width="2" style="69" bestFit="1" customWidth="1"/>
    <col min="15360" max="15599" width="11.42578125" style="69"/>
    <col min="15600" max="15600" width="2.42578125" style="69" customWidth="1"/>
    <col min="15601" max="15601" width="2.140625" style="69" bestFit="1" customWidth="1"/>
    <col min="15602" max="15602" width="0.85546875" style="69" bestFit="1" customWidth="1"/>
    <col min="15603" max="15603" width="2" style="69" customWidth="1"/>
    <col min="15604" max="15604" width="2" style="69" bestFit="1" customWidth="1"/>
    <col min="15605" max="15605" width="1.28515625" style="69" bestFit="1" customWidth="1"/>
    <col min="15606" max="15606" width="2" style="69" bestFit="1" customWidth="1"/>
    <col min="15607" max="15607" width="2.140625" style="69" customWidth="1"/>
    <col min="15608" max="15608" width="1.140625" style="69" customWidth="1"/>
    <col min="15609" max="15609" width="0" style="69" hidden="1" customWidth="1"/>
    <col min="15610" max="15610" width="2" style="69" bestFit="1" customWidth="1"/>
    <col min="15611" max="15611" width="2.140625" style="69" customWidth="1"/>
    <col min="15612" max="15612" width="2" style="69" customWidth="1"/>
    <col min="15613" max="15613" width="2.28515625" style="69" customWidth="1"/>
    <col min="15614" max="15614" width="11.42578125" style="69"/>
    <col min="15615" max="15615" width="2" style="69" bestFit="1" customWidth="1"/>
    <col min="15616" max="15855" width="11.42578125" style="69"/>
    <col min="15856" max="15856" width="2.42578125" style="69" customWidth="1"/>
    <col min="15857" max="15857" width="2.140625" style="69" bestFit="1" customWidth="1"/>
    <col min="15858" max="15858" width="0.85546875" style="69" bestFit="1" customWidth="1"/>
    <col min="15859" max="15859" width="2" style="69" customWidth="1"/>
    <col min="15860" max="15860" width="2" style="69" bestFit="1" customWidth="1"/>
    <col min="15861" max="15861" width="1.28515625" style="69" bestFit="1" customWidth="1"/>
    <col min="15862" max="15862" width="2" style="69" bestFit="1" customWidth="1"/>
    <col min="15863" max="15863" width="2.140625" style="69" customWidth="1"/>
    <col min="15864" max="15864" width="1.140625" style="69" customWidth="1"/>
    <col min="15865" max="15865" width="0" style="69" hidden="1" customWidth="1"/>
    <col min="15866" max="15866" width="2" style="69" bestFit="1" customWidth="1"/>
    <col min="15867" max="15867" width="2.140625" style="69" customWidth="1"/>
    <col min="15868" max="15868" width="2" style="69" customWidth="1"/>
    <col min="15869" max="15869" width="2.28515625" style="69" customWidth="1"/>
    <col min="15870" max="15870" width="11.42578125" style="69"/>
    <col min="15871" max="15871" width="2" style="69" bestFit="1" customWidth="1"/>
    <col min="15872" max="16111" width="11.42578125" style="69"/>
    <col min="16112" max="16112" width="2.42578125" style="69" customWidth="1"/>
    <col min="16113" max="16113" width="2.140625" style="69" bestFit="1" customWidth="1"/>
    <col min="16114" max="16114" width="0.85546875" style="69" bestFit="1" customWidth="1"/>
    <col min="16115" max="16115" width="2" style="69" customWidth="1"/>
    <col min="16116" max="16116" width="2" style="69" bestFit="1" customWidth="1"/>
    <col min="16117" max="16117" width="1.28515625" style="69" bestFit="1" customWidth="1"/>
    <col min="16118" max="16118" width="2" style="69" bestFit="1" customWidth="1"/>
    <col min="16119" max="16119" width="2.140625" style="69" customWidth="1"/>
    <col min="16120" max="16120" width="1.140625" style="69" customWidth="1"/>
    <col min="16121" max="16121" width="0" style="69" hidden="1" customWidth="1"/>
    <col min="16122" max="16122" width="2" style="69" bestFit="1" customWidth="1"/>
    <col min="16123" max="16123" width="2.140625" style="69" customWidth="1"/>
    <col min="16124" max="16124" width="2" style="69" customWidth="1"/>
    <col min="16125" max="16125" width="2.28515625" style="69" customWidth="1"/>
    <col min="16126" max="16126" width="11.42578125" style="69"/>
    <col min="16127" max="16127" width="2" style="69" bestFit="1" customWidth="1"/>
    <col min="16128" max="16384" width="11.42578125" style="69"/>
  </cols>
  <sheetData>
    <row r="1" spans="1:15" ht="20.25" x14ac:dyDescent="0.3">
      <c r="A1" s="197" t="s">
        <v>698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5" ht="13.5" thickBot="1" x14ac:dyDescent="0.25">
      <c r="C2" s="71"/>
    </row>
    <row r="3" spans="1:15" ht="18" x14ac:dyDescent="0.25">
      <c r="B3" s="198" t="s">
        <v>666</v>
      </c>
      <c r="C3" s="199"/>
      <c r="E3" s="203" t="s">
        <v>701</v>
      </c>
      <c r="F3" s="204"/>
      <c r="G3" s="204"/>
      <c r="H3" s="204"/>
      <c r="I3" s="204"/>
      <c r="J3" s="204"/>
      <c r="K3" s="205"/>
    </row>
    <row r="4" spans="1:15" ht="38.25" x14ac:dyDescent="0.2">
      <c r="A4" s="72" t="s">
        <v>667</v>
      </c>
      <c r="B4" s="73" t="s">
        <v>168</v>
      </c>
      <c r="C4" s="74" t="s">
        <v>668</v>
      </c>
      <c r="D4" s="75" t="s">
        <v>669</v>
      </c>
      <c r="E4" s="76" t="s">
        <v>704</v>
      </c>
      <c r="F4" s="77" t="s">
        <v>581</v>
      </c>
      <c r="G4" s="78" t="s">
        <v>670</v>
      </c>
      <c r="H4" s="78" t="s">
        <v>671</v>
      </c>
      <c r="I4" s="78" t="s">
        <v>672</v>
      </c>
      <c r="J4" s="78" t="s">
        <v>673</v>
      </c>
      <c r="K4" s="79" t="s">
        <v>580</v>
      </c>
    </row>
    <row r="5" spans="1:15" s="91" customFormat="1" ht="15" x14ac:dyDescent="0.25">
      <c r="A5" s="80" t="str">
        <f>RESUMEN!A15</f>
        <v>LIBRE</v>
      </c>
      <c r="B5" s="81">
        <f>RESUMEN!B15</f>
        <v>177225235475.19672</v>
      </c>
      <c r="C5" s="82">
        <f>B5/B$16</f>
        <v>0.36394447187880324</v>
      </c>
      <c r="D5" s="83">
        <f>RESUMEN!C15</f>
        <v>34282251072</v>
      </c>
      <c r="E5" s="84">
        <f>RESUMEN!D15</f>
        <v>50512103</v>
      </c>
      <c r="F5" s="85">
        <f>RESUMEN!E15</f>
        <v>41561223023.644646</v>
      </c>
      <c r="G5" s="85">
        <f>RESUMEN!F15</f>
        <v>41611735126.644646</v>
      </c>
      <c r="H5" s="86">
        <f>G5/G$16</f>
        <v>0.3775264173379354</v>
      </c>
      <c r="I5" s="87">
        <v>35193856000</v>
      </c>
      <c r="J5" s="87">
        <f t="shared" ref="J5:J13" si="0">I5-G5</f>
        <v>-6417879126.6446457</v>
      </c>
      <c r="K5" s="88">
        <f>RESUMEN!G15</f>
        <v>101331249276.55214</v>
      </c>
      <c r="L5" s="89"/>
      <c r="M5" s="90"/>
      <c r="N5" s="90"/>
    </row>
    <row r="6" spans="1:15" ht="15" x14ac:dyDescent="0.25">
      <c r="A6" s="92" t="str">
        <f>RESUMEN!A16</f>
        <v>ENERGIZACION</v>
      </c>
      <c r="B6" s="81">
        <f>RESUMEN!B16</f>
        <v>19074744856</v>
      </c>
      <c r="C6" s="82">
        <f t="shared" ref="C6:C15" si="1">B6/B$16</f>
        <v>3.9171328644172776E-2</v>
      </c>
      <c r="D6" s="93">
        <f>RESUMEN!C16</f>
        <v>10495183053</v>
      </c>
      <c r="E6" s="94">
        <f>RESUMEN!D16</f>
        <v>83944</v>
      </c>
      <c r="F6" s="85">
        <f>RESUMEN!E16</f>
        <v>9656223888</v>
      </c>
      <c r="G6" s="85">
        <f>RESUMEN!F16</f>
        <v>9656307832</v>
      </c>
      <c r="H6" s="86">
        <f t="shared" ref="H6:H15" si="2">G6/G$16</f>
        <v>8.760776952540314E-2</v>
      </c>
      <c r="I6" s="95">
        <v>3693600000</v>
      </c>
      <c r="J6" s="87">
        <f t="shared" si="0"/>
        <v>-5962707832</v>
      </c>
      <c r="K6" s="96">
        <f>RESUMEN!G16</f>
        <v>-1076746029</v>
      </c>
      <c r="L6" s="89"/>
      <c r="M6" s="90"/>
    </row>
    <row r="7" spans="1:15" ht="15" x14ac:dyDescent="0.25">
      <c r="A7" s="92" t="str">
        <f>RESUMEN!A17</f>
        <v>FIE</v>
      </c>
      <c r="B7" s="81">
        <f>RESUMEN!B17</f>
        <v>57061126526</v>
      </c>
      <c r="C7" s="82">
        <f t="shared" si="1"/>
        <v>0.11717903210923404</v>
      </c>
      <c r="D7" s="93">
        <f>RESUMEN!C17</f>
        <v>23367360383</v>
      </c>
      <c r="E7" s="94">
        <f>RESUMEN!D17</f>
        <v>354278930</v>
      </c>
      <c r="F7" s="85">
        <f>RESUMEN!E17</f>
        <v>5509219970</v>
      </c>
      <c r="G7" s="85">
        <f>RESUMEN!F17</f>
        <v>5863498900</v>
      </c>
      <c r="H7" s="86">
        <f t="shared" si="2"/>
        <v>5.319715042030309E-2</v>
      </c>
      <c r="I7" s="95">
        <v>2565000000</v>
      </c>
      <c r="J7" s="87">
        <f t="shared" si="0"/>
        <v>-3298498900</v>
      </c>
      <c r="K7" s="96">
        <f>RESUMEN!G17</f>
        <v>27830267243</v>
      </c>
      <c r="L7" s="89"/>
      <c r="M7" s="90"/>
    </row>
    <row r="8" spans="1:15" ht="15" x14ac:dyDescent="0.25">
      <c r="A8" s="92" t="str">
        <f>RESUMEN!A18</f>
        <v>SS</v>
      </c>
      <c r="B8" s="81">
        <f>RESUMEN!B18</f>
        <v>22046906912</v>
      </c>
      <c r="C8" s="82">
        <f t="shared" si="1"/>
        <v>4.5274872233260155E-2</v>
      </c>
      <c r="D8" s="93">
        <f>RESUMEN!C18</f>
        <v>5158632974</v>
      </c>
      <c r="E8" s="94">
        <f>RESUMEN!D18</f>
        <v>92604712</v>
      </c>
      <c r="F8" s="85">
        <f>RESUMEN!E18</f>
        <v>2691691844</v>
      </c>
      <c r="G8" s="85">
        <f>RESUMEN!F18</f>
        <v>2784296556</v>
      </c>
      <c r="H8" s="86">
        <f t="shared" si="2"/>
        <v>2.5260794830926608E-2</v>
      </c>
      <c r="I8" s="95">
        <v>1109619000</v>
      </c>
      <c r="J8" s="87">
        <f t="shared" si="0"/>
        <v>-1674677556</v>
      </c>
      <c r="K8" s="96">
        <f>RESUMEN!G18</f>
        <v>14103977382</v>
      </c>
      <c r="L8" s="89"/>
      <c r="M8" s="90"/>
      <c r="N8" s="97"/>
    </row>
    <row r="9" spans="1:15" ht="15" x14ac:dyDescent="0.25">
      <c r="A9" s="92" t="str">
        <f>RESUMEN!A19</f>
        <v>FIC</v>
      </c>
      <c r="B9" s="81">
        <f>RESUMEN!B19</f>
        <v>1990433000</v>
      </c>
      <c r="C9" s="82">
        <f t="shared" si="1"/>
        <v>4.0874940019279887E-3</v>
      </c>
      <c r="D9" s="93">
        <f>RESUMEN!C19</f>
        <v>0</v>
      </c>
      <c r="E9" s="94">
        <f>RESUMEN!D19</f>
        <v>0</v>
      </c>
      <c r="F9" s="85">
        <f>RESUMEN!E19</f>
        <v>1990433000</v>
      </c>
      <c r="G9" s="85">
        <f>RESUMEN!F19</f>
        <v>1990433000</v>
      </c>
      <c r="H9" s="86">
        <f t="shared" si="2"/>
        <v>1.8058392353844415E-2</v>
      </c>
      <c r="I9" s="95">
        <v>1990433000</v>
      </c>
      <c r="J9" s="87">
        <f t="shared" si="0"/>
        <v>0</v>
      </c>
      <c r="K9" s="96">
        <f>RESUMEN!G19</f>
        <v>0</v>
      </c>
      <c r="L9" s="89"/>
      <c r="M9" s="90"/>
      <c r="O9" s="70"/>
    </row>
    <row r="10" spans="1:15" ht="15" x14ac:dyDescent="0.25">
      <c r="A10" s="92" t="str">
        <f>RESUMEN!A20</f>
        <v>RSD</v>
      </c>
      <c r="B10" s="81">
        <f>RESUMEN!B20</f>
        <v>18611123259</v>
      </c>
      <c r="C10" s="82">
        <f t="shared" si="1"/>
        <v>3.8219249123333958E-2</v>
      </c>
      <c r="D10" s="93">
        <f>RESUMEN!C20</f>
        <v>4817369480</v>
      </c>
      <c r="E10" s="94">
        <f>RESUMEN!D20</f>
        <v>0</v>
      </c>
      <c r="F10" s="85">
        <f>RESUMEN!E20</f>
        <v>5961390157</v>
      </c>
      <c r="G10" s="85">
        <f>RESUMEN!F20</f>
        <v>5961390157</v>
      </c>
      <c r="H10" s="86">
        <f t="shared" si="2"/>
        <v>5.4085278142721786E-2</v>
      </c>
      <c r="I10" s="95">
        <v>0</v>
      </c>
      <c r="J10" s="87">
        <f t="shared" si="0"/>
        <v>-5961390157</v>
      </c>
      <c r="K10" s="96">
        <f>RESUMEN!G20</f>
        <v>7832363622</v>
      </c>
      <c r="L10" s="89"/>
      <c r="M10" s="90"/>
    </row>
    <row r="11" spans="1:15" ht="15" x14ac:dyDescent="0.25">
      <c r="A11" s="92" t="str">
        <f>RESUMEN!A21</f>
        <v>PIR</v>
      </c>
      <c r="B11" s="81">
        <f>RESUMEN!B21</f>
        <v>4182935673</v>
      </c>
      <c r="C11" s="82">
        <f t="shared" si="1"/>
        <v>8.589952273619918E-3</v>
      </c>
      <c r="D11" s="93">
        <f>RESUMEN!C21</f>
        <v>1518265115</v>
      </c>
      <c r="E11" s="94">
        <f>RESUMEN!D21</f>
        <v>0</v>
      </c>
      <c r="F11" s="85">
        <f>RESUMEN!E21</f>
        <v>1540189118</v>
      </c>
      <c r="G11" s="85">
        <f>RESUMEN!F21</f>
        <v>1540189118</v>
      </c>
      <c r="H11" s="86">
        <f t="shared" si="2"/>
        <v>1.3973511990589773E-2</v>
      </c>
      <c r="I11" s="95">
        <v>367301000</v>
      </c>
      <c r="J11" s="87">
        <f t="shared" si="0"/>
        <v>-1172888118</v>
      </c>
      <c r="K11" s="96">
        <f>RESUMEN!G21</f>
        <v>1124481440</v>
      </c>
      <c r="L11" s="89"/>
      <c r="M11" s="90"/>
    </row>
    <row r="12" spans="1:15" ht="15" x14ac:dyDescent="0.25">
      <c r="A12" s="92" t="str">
        <f>RESUMEN!A22</f>
        <v>PVP</v>
      </c>
      <c r="B12" s="81">
        <f>RESUMEN!B22</f>
        <v>4773825000</v>
      </c>
      <c r="C12" s="82">
        <f t="shared" si="1"/>
        <v>9.8033850191158803E-3</v>
      </c>
      <c r="D12" s="93">
        <f>RESUMEN!C22</f>
        <v>93439000</v>
      </c>
      <c r="E12" s="94">
        <f>RESUMEN!D22</f>
        <v>0</v>
      </c>
      <c r="F12" s="85">
        <f>RESUMEN!E22</f>
        <v>341281850</v>
      </c>
      <c r="G12" s="85">
        <f>RESUMEN!F22</f>
        <v>341281850</v>
      </c>
      <c r="H12" s="86">
        <f t="shared" si="2"/>
        <v>3.0963119836467123E-3</v>
      </c>
      <c r="I12" s="98">
        <v>0</v>
      </c>
      <c r="J12" s="87">
        <f t="shared" si="0"/>
        <v>-341281850</v>
      </c>
      <c r="K12" s="96">
        <f>RESUMEN!G22</f>
        <v>4339104150</v>
      </c>
      <c r="L12" s="89"/>
      <c r="M12" s="90"/>
    </row>
    <row r="13" spans="1:15" ht="15" x14ac:dyDescent="0.25">
      <c r="A13" s="80" t="str">
        <f>RESUMEN!A23</f>
        <v>PV</v>
      </c>
      <c r="B13" s="81">
        <f>RESUMEN!B23</f>
        <v>105489613075</v>
      </c>
      <c r="C13" s="82">
        <f t="shared" si="1"/>
        <v>0.21663033154583289</v>
      </c>
      <c r="D13" s="93">
        <f>RESUMEN!C23</f>
        <v>31521413978</v>
      </c>
      <c r="E13" s="94">
        <f>RESUMEN!D23</f>
        <v>116778164</v>
      </c>
      <c r="F13" s="85">
        <f>RESUMEN!E23</f>
        <v>17151809218</v>
      </c>
      <c r="G13" s="85">
        <f>RESUMEN!F23</f>
        <v>17268587382</v>
      </c>
      <c r="H13" s="86">
        <f t="shared" si="2"/>
        <v>0.15667089841295986</v>
      </c>
      <c r="I13" s="95">
        <v>3491224000</v>
      </c>
      <c r="J13" s="87">
        <f t="shared" si="0"/>
        <v>-13777363382</v>
      </c>
      <c r="K13" s="96">
        <f>RESUMEN!G23</f>
        <v>56699611715</v>
      </c>
      <c r="L13" s="89"/>
      <c r="M13" s="90"/>
    </row>
    <row r="14" spans="1:15" s="91" customFormat="1" ht="15" x14ac:dyDescent="0.25">
      <c r="A14" s="80" t="str">
        <f>RESUMEN!A24</f>
        <v>FAR</v>
      </c>
      <c r="B14" s="81">
        <f>RESUMEN!B24</f>
        <v>71186176420</v>
      </c>
      <c r="C14" s="82">
        <f t="shared" si="1"/>
        <v>0.14618581441170719</v>
      </c>
      <c r="D14" s="83">
        <f>RESUMEN!C24</f>
        <v>22100691956</v>
      </c>
      <c r="E14" s="84">
        <f>RESUMEN!D24</f>
        <v>868244307</v>
      </c>
      <c r="F14" s="85">
        <f>RESUMEN!E24</f>
        <v>17021404390</v>
      </c>
      <c r="G14" s="85">
        <f>RESUMEN!F24</f>
        <v>17889648697</v>
      </c>
      <c r="H14" s="86">
        <f t="shared" si="2"/>
        <v>0.16230553615362461</v>
      </c>
      <c r="I14" s="95">
        <v>18928756000</v>
      </c>
      <c r="J14" s="87">
        <f>I14-G14</f>
        <v>1039107303</v>
      </c>
      <c r="K14" s="88">
        <f>RESUMEN!G24</f>
        <v>31195835767</v>
      </c>
      <c r="L14" s="89"/>
      <c r="M14" s="90"/>
      <c r="N14" s="70"/>
      <c r="O14" s="90"/>
    </row>
    <row r="15" spans="1:15" ht="15" x14ac:dyDescent="0.25">
      <c r="A15" s="80" t="str">
        <f>RESUMEN!A25</f>
        <v>FRIL</v>
      </c>
      <c r="B15" s="81">
        <f>RESUMEN!B25</f>
        <v>5314680000</v>
      </c>
      <c r="C15" s="82">
        <f t="shared" si="1"/>
        <v>1.0914068758991959E-2</v>
      </c>
      <c r="D15" s="93">
        <f>RESUMEN!C25</f>
        <v>0</v>
      </c>
      <c r="E15" s="94">
        <f>RESUMEN!D25</f>
        <v>82286345</v>
      </c>
      <c r="F15" s="85">
        <f>RESUMEN!E25</f>
        <v>5232393655</v>
      </c>
      <c r="G15" s="85">
        <f>RESUMEN!F25</f>
        <v>5314680000</v>
      </c>
      <c r="H15" s="86">
        <f t="shared" si="2"/>
        <v>4.8217938848044539E-2</v>
      </c>
      <c r="I15" s="95">
        <v>5314680000</v>
      </c>
      <c r="J15" s="87">
        <f>I15-G15</f>
        <v>0</v>
      </c>
      <c r="K15" s="96">
        <f>RESUMEN!G25</f>
        <v>0</v>
      </c>
      <c r="L15" s="89"/>
      <c r="M15" s="90"/>
    </row>
    <row r="16" spans="1:15" ht="13.5" thickBot="1" x14ac:dyDescent="0.25">
      <c r="A16" s="72" t="s">
        <v>243</v>
      </c>
      <c r="B16" s="99">
        <f t="shared" ref="B16:K16" si="3">SUM(B5:B15)</f>
        <v>486956800196.19672</v>
      </c>
      <c r="C16" s="100">
        <f t="shared" si="3"/>
        <v>1</v>
      </c>
      <c r="D16" s="101">
        <f t="shared" si="3"/>
        <v>133354607011</v>
      </c>
      <c r="E16" s="99">
        <f t="shared" si="3"/>
        <v>1564788505</v>
      </c>
      <c r="F16" s="102">
        <f t="shared" si="3"/>
        <v>108657260113.64465</v>
      </c>
      <c r="G16" s="102">
        <f t="shared" si="3"/>
        <v>110222048618.64465</v>
      </c>
      <c r="H16" s="103">
        <f t="shared" si="3"/>
        <v>1</v>
      </c>
      <c r="I16" s="102">
        <f t="shared" si="3"/>
        <v>72654469000</v>
      </c>
      <c r="J16" s="102">
        <f t="shared" si="3"/>
        <v>-37567579618.644646</v>
      </c>
      <c r="K16" s="104">
        <f t="shared" si="3"/>
        <v>243380144566.55212</v>
      </c>
      <c r="L16" s="105"/>
      <c r="M16" s="90"/>
    </row>
    <row r="17" spans="1:11" x14ac:dyDescent="0.2">
      <c r="G17" s="70"/>
      <c r="I17" s="70"/>
      <c r="J17" s="70"/>
    </row>
    <row r="18" spans="1:11" s="70" customFormat="1" x14ac:dyDescent="0.2">
      <c r="A18" s="69"/>
      <c r="B18" s="69"/>
      <c r="C18" s="69"/>
      <c r="E18" s="69"/>
      <c r="F18" s="69"/>
      <c r="H18" s="69"/>
      <c r="K18" s="69"/>
    </row>
    <row r="19" spans="1:11" s="70" customFormat="1" x14ac:dyDescent="0.2">
      <c r="A19" s="69" t="s">
        <v>674</v>
      </c>
      <c r="B19" s="69"/>
      <c r="C19" s="69"/>
      <c r="D19" s="69"/>
      <c r="E19" s="69"/>
      <c r="F19" s="69"/>
      <c r="G19" s="106"/>
      <c r="H19" s="69"/>
      <c r="I19" s="107"/>
    </row>
    <row r="20" spans="1:11" s="70" customFormat="1" x14ac:dyDescent="0.2">
      <c r="A20" s="69" t="s">
        <v>675</v>
      </c>
      <c r="B20" s="69"/>
      <c r="C20" s="69"/>
      <c r="D20" s="69"/>
      <c r="E20" s="69"/>
      <c r="F20" s="69"/>
      <c r="H20" s="69"/>
      <c r="I20" s="106"/>
      <c r="K20" s="69"/>
    </row>
    <row r="21" spans="1:11" s="70" customFormat="1" x14ac:dyDescent="0.2">
      <c r="A21" s="69" t="s">
        <v>676</v>
      </c>
      <c r="B21" s="69"/>
      <c r="C21" s="69"/>
      <c r="D21" s="69"/>
      <c r="E21" s="69"/>
      <c r="F21" s="69"/>
      <c r="G21" s="91"/>
      <c r="H21" s="90"/>
      <c r="I21" s="106"/>
      <c r="K21" s="69"/>
    </row>
    <row r="22" spans="1:11" s="70" customFormat="1" x14ac:dyDescent="0.2">
      <c r="A22" s="69" t="s">
        <v>677</v>
      </c>
      <c r="B22" s="69"/>
      <c r="C22" s="69"/>
      <c r="D22" s="69"/>
      <c r="E22" s="69"/>
      <c r="F22" s="69"/>
      <c r="G22" s="90"/>
      <c r="H22" s="90"/>
      <c r="K22" s="69"/>
    </row>
    <row r="23" spans="1:11" s="70" customFormat="1" x14ac:dyDescent="0.2">
      <c r="A23" s="69" t="s">
        <v>678</v>
      </c>
      <c r="B23" s="69"/>
      <c r="C23" s="69"/>
      <c r="D23" s="69"/>
      <c r="E23" s="69"/>
      <c r="F23" s="69"/>
      <c r="G23" s="91"/>
      <c r="H23" s="90"/>
      <c r="K23" s="69"/>
    </row>
    <row r="24" spans="1:11" s="70" customFormat="1" x14ac:dyDescent="0.2">
      <c r="A24" s="69" t="s">
        <v>679</v>
      </c>
      <c r="B24" s="69"/>
      <c r="C24" s="69"/>
      <c r="D24" s="69"/>
      <c r="E24" s="69"/>
      <c r="F24" s="69"/>
      <c r="G24" s="91"/>
      <c r="H24" s="90"/>
      <c r="I24" s="69"/>
      <c r="K24" s="69"/>
    </row>
    <row r="25" spans="1:11" s="70" customFormat="1" x14ac:dyDescent="0.2">
      <c r="A25" s="69" t="s">
        <v>680</v>
      </c>
      <c r="B25" s="69"/>
      <c r="C25" s="69"/>
      <c r="D25" s="69"/>
      <c r="E25" s="69"/>
      <c r="F25" s="69"/>
      <c r="G25" s="91"/>
      <c r="H25" s="90"/>
      <c r="K25" s="69"/>
    </row>
    <row r="26" spans="1:11" s="70" customFormat="1" x14ac:dyDescent="0.2">
      <c r="A26" s="69" t="s">
        <v>681</v>
      </c>
      <c r="B26" s="69"/>
      <c r="C26" s="69"/>
      <c r="D26" s="69"/>
      <c r="E26" s="69"/>
      <c r="F26" s="69"/>
      <c r="G26" s="91"/>
      <c r="H26" s="90"/>
      <c r="K26" s="69"/>
    </row>
    <row r="27" spans="1:11" s="70" customFormat="1" x14ac:dyDescent="0.2">
      <c r="A27" s="69" t="s">
        <v>682</v>
      </c>
      <c r="B27" s="69"/>
      <c r="C27" s="69"/>
      <c r="D27" s="69"/>
      <c r="E27" s="69"/>
      <c r="F27" s="69"/>
      <c r="G27" s="91"/>
      <c r="H27" s="90"/>
      <c r="K27" s="69" t="s">
        <v>683</v>
      </c>
    </row>
    <row r="28" spans="1:11" s="70" customFormat="1" x14ac:dyDescent="0.2">
      <c r="A28" s="69"/>
      <c r="B28" s="69"/>
      <c r="C28" s="69"/>
      <c r="D28" s="69"/>
      <c r="E28" s="69"/>
      <c r="F28" s="69"/>
      <c r="G28" s="91"/>
      <c r="H28" s="90"/>
      <c r="K28" s="69"/>
    </row>
    <row r="29" spans="1:11" s="70" customFormat="1" x14ac:dyDescent="0.2">
      <c r="A29" s="69"/>
      <c r="B29" s="69"/>
      <c r="C29" s="69"/>
      <c r="D29" s="69"/>
      <c r="E29" s="69"/>
      <c r="F29" s="69"/>
      <c r="G29" s="91"/>
      <c r="H29" s="90"/>
      <c r="I29" s="69"/>
      <c r="K29" s="69"/>
    </row>
    <row r="30" spans="1:11" s="70" customFormat="1" x14ac:dyDescent="0.2">
      <c r="A30" s="69"/>
      <c r="B30" s="69"/>
      <c r="C30" s="69"/>
      <c r="D30" s="69"/>
      <c r="E30" s="69"/>
      <c r="F30" s="69"/>
      <c r="G30" s="91"/>
      <c r="H30" s="91"/>
      <c r="I30" s="69"/>
      <c r="K30" s="69"/>
    </row>
    <row r="31" spans="1:11" x14ac:dyDescent="0.2">
      <c r="J31" s="70"/>
    </row>
    <row r="32" spans="1:11" x14ac:dyDescent="0.2">
      <c r="J32" s="70"/>
    </row>
    <row r="33" spans="1:11" s="70" customFormat="1" x14ac:dyDescent="0.2">
      <c r="A33" s="69"/>
      <c r="B33" s="69"/>
      <c r="C33" s="69"/>
      <c r="D33" s="69"/>
      <c r="E33" s="69"/>
      <c r="F33" s="69"/>
      <c r="G33" s="69"/>
      <c r="I33" s="69"/>
      <c r="K33" s="69"/>
    </row>
    <row r="34" spans="1:11" x14ac:dyDescent="0.2">
      <c r="H34" s="70"/>
    </row>
  </sheetData>
  <mergeCells count="3">
    <mergeCell ref="A1:K1"/>
    <mergeCell ref="B3:C3"/>
    <mergeCell ref="E3:K3"/>
  </mergeCells>
  <pageMargins left="1.1023622047244095" right="0.15748031496062992" top="0.55118110236220474" bottom="0.19685039370078741" header="0" footer="0"/>
  <pageSetup paperSize="5" scale="85" orientation="landscape" r:id="rId1"/>
  <headerFooter alignWithMargins="0">
    <oddHeader xml:space="preserve">&amp;L                         &amp;D&amp;RGobierno Regional De Los  Lagos
División de Análisis y Control de Gestión 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5"/>
  <sheetViews>
    <sheetView workbookViewId="0">
      <selection activeCell="C11" sqref="C11"/>
    </sheetView>
  </sheetViews>
  <sheetFormatPr baseColWidth="10" defaultRowHeight="15" x14ac:dyDescent="0.25"/>
  <cols>
    <col min="1" max="1" width="17.5703125" customWidth="1"/>
    <col min="2" max="2" width="14.7109375" style="1" customWidth="1"/>
    <col min="3" max="3" width="25.7109375" style="1" customWidth="1"/>
    <col min="4" max="4" width="12.7109375" style="1" customWidth="1"/>
    <col min="5" max="5" width="20.140625" style="1" customWidth="1"/>
    <col min="6" max="6" width="19.85546875" style="1" customWidth="1"/>
    <col min="7" max="7" width="21" bestFit="1" customWidth="1"/>
  </cols>
  <sheetData>
    <row r="3" spans="1:8" x14ac:dyDescent="0.25">
      <c r="A3" s="67" t="s">
        <v>690</v>
      </c>
      <c r="B3" s="1" t="s">
        <v>691</v>
      </c>
      <c r="C3" s="1" t="s">
        <v>692</v>
      </c>
      <c r="D3" t="s">
        <v>695</v>
      </c>
      <c r="E3" s="1" t="s">
        <v>693</v>
      </c>
      <c r="F3" s="1" t="s">
        <v>642</v>
      </c>
      <c r="G3" s="1" t="s">
        <v>694</v>
      </c>
    </row>
    <row r="4" spans="1:8" x14ac:dyDescent="0.25">
      <c r="A4" s="11" t="s">
        <v>7</v>
      </c>
      <c r="B4" s="1">
        <v>100190571043.39891</v>
      </c>
      <c r="C4" s="1">
        <v>17333242711</v>
      </c>
      <c r="D4" s="1">
        <v>615372306</v>
      </c>
      <c r="E4" s="1">
        <v>24332923517.398922</v>
      </c>
      <c r="F4" s="1">
        <v>24948295823.398922</v>
      </c>
      <c r="G4" s="1">
        <v>57909032509</v>
      </c>
    </row>
    <row r="5" spans="1:8" x14ac:dyDescent="0.25">
      <c r="A5" s="11" t="s">
        <v>22</v>
      </c>
      <c r="B5" s="1">
        <v>131602964279</v>
      </c>
      <c r="C5" s="1">
        <v>43406071374</v>
      </c>
      <c r="D5" s="1">
        <v>532287268</v>
      </c>
      <c r="E5" s="1">
        <v>25330146111.114529</v>
      </c>
      <c r="F5" s="1">
        <v>25862433379.114529</v>
      </c>
      <c r="G5" s="1">
        <v>62334459525.88546</v>
      </c>
    </row>
    <row r="6" spans="1:8" x14ac:dyDescent="0.25">
      <c r="A6" s="11" t="s">
        <v>30</v>
      </c>
      <c r="B6" s="1">
        <v>100021856150.39893</v>
      </c>
      <c r="C6" s="1">
        <v>31079750849</v>
      </c>
      <c r="D6" s="1">
        <v>301312990</v>
      </c>
      <c r="E6" s="1">
        <v>25227268596.398918</v>
      </c>
      <c r="F6" s="1">
        <v>25528581586.398918</v>
      </c>
      <c r="G6" s="1">
        <v>43413523715</v>
      </c>
    </row>
    <row r="7" spans="1:8" x14ac:dyDescent="0.25">
      <c r="A7" s="11" t="s">
        <v>174</v>
      </c>
      <c r="B7" s="1">
        <v>44257864301</v>
      </c>
      <c r="C7" s="1">
        <v>12725732706</v>
      </c>
      <c r="D7" s="1">
        <v>45024120</v>
      </c>
      <c r="E7" s="1">
        <v>13253351387.333332</v>
      </c>
      <c r="F7" s="1">
        <v>13298375507.333332</v>
      </c>
      <c r="G7" s="1">
        <v>18233756087.666668</v>
      </c>
    </row>
    <row r="8" spans="1:8" x14ac:dyDescent="0.25">
      <c r="A8" s="11" t="s">
        <v>43</v>
      </c>
      <c r="B8" s="1">
        <v>98724034261.398926</v>
      </c>
      <c r="C8" s="1">
        <v>29541980043</v>
      </c>
      <c r="D8" s="1">
        <v>71837988</v>
      </c>
      <c r="E8" s="1">
        <v>14853014501.398918</v>
      </c>
      <c r="F8" s="1">
        <v>14924852489.398918</v>
      </c>
      <c r="G8" s="1">
        <v>54257201729</v>
      </c>
    </row>
    <row r="9" spans="1:8" x14ac:dyDescent="0.25">
      <c r="A9" s="11" t="s">
        <v>447</v>
      </c>
      <c r="B9" s="1">
        <v>2206010000</v>
      </c>
      <c r="C9" s="1">
        <v>0</v>
      </c>
      <c r="D9" s="1">
        <v>0</v>
      </c>
      <c r="E9" s="1">
        <v>1722231000</v>
      </c>
      <c r="F9" s="1">
        <v>1722231000</v>
      </c>
      <c r="G9" s="1">
        <v>483779000</v>
      </c>
    </row>
    <row r="10" spans="1:8" x14ac:dyDescent="0.25">
      <c r="A10" s="11" t="s">
        <v>48</v>
      </c>
      <c r="B10" s="1">
        <v>11682387000</v>
      </c>
      <c r="C10" s="1">
        <v>995670000</v>
      </c>
      <c r="D10" s="1">
        <v>0</v>
      </c>
      <c r="E10" s="1">
        <v>3938325000</v>
      </c>
      <c r="F10" s="1">
        <v>3938325000</v>
      </c>
      <c r="G10" s="1">
        <v>6748392000</v>
      </c>
    </row>
    <row r="11" spans="1:8" x14ac:dyDescent="0.25">
      <c r="A11" s="11" t="s">
        <v>664</v>
      </c>
      <c r="B11" s="1">
        <v>488685687035.19678</v>
      </c>
      <c r="C11" s="1">
        <v>135082447683</v>
      </c>
      <c r="D11" s="1">
        <v>1565834672</v>
      </c>
      <c r="E11" s="1">
        <v>108657260113.64462</v>
      </c>
      <c r="F11" s="1">
        <v>110223094785.64462</v>
      </c>
      <c r="G11" s="1">
        <v>243380144566.55212</v>
      </c>
    </row>
    <row r="14" spans="1:8" x14ac:dyDescent="0.25">
      <c r="A14" s="67" t="s">
        <v>690</v>
      </c>
      <c r="B14" s="1" t="s">
        <v>691</v>
      </c>
      <c r="C14" s="1" t="s">
        <v>692</v>
      </c>
      <c r="D14" t="s">
        <v>695</v>
      </c>
      <c r="E14" s="1" t="s">
        <v>693</v>
      </c>
      <c r="F14" s="1" t="s">
        <v>642</v>
      </c>
      <c r="G14" s="1" t="s">
        <v>694</v>
      </c>
    </row>
    <row r="15" spans="1:8" x14ac:dyDescent="0.25">
      <c r="A15" s="11" t="s">
        <v>561</v>
      </c>
      <c r="B15" s="1">
        <v>177225235475.19672</v>
      </c>
      <c r="C15" s="1">
        <v>34282251072</v>
      </c>
      <c r="D15" s="1">
        <v>50512103</v>
      </c>
      <c r="E15" s="1">
        <v>41561223023.644646</v>
      </c>
      <c r="F15" s="1">
        <v>41611735126.644646</v>
      </c>
      <c r="G15" s="1">
        <v>101331249276.55214</v>
      </c>
      <c r="H15" t="s">
        <v>561</v>
      </c>
    </row>
    <row r="16" spans="1:8" x14ac:dyDescent="0.25">
      <c r="A16" s="11" t="s">
        <v>81</v>
      </c>
      <c r="B16" s="1">
        <v>19074744856</v>
      </c>
      <c r="C16" s="1">
        <v>10495183053</v>
      </c>
      <c r="D16" s="1">
        <v>83944</v>
      </c>
      <c r="E16" s="1">
        <v>9656223888</v>
      </c>
      <c r="F16" s="1">
        <v>9656307832</v>
      </c>
      <c r="G16" s="1">
        <v>-1076746029</v>
      </c>
      <c r="H16" t="s">
        <v>81</v>
      </c>
    </row>
    <row r="17" spans="1:8" x14ac:dyDescent="0.25">
      <c r="A17" s="11" t="s">
        <v>6</v>
      </c>
      <c r="B17" s="1">
        <v>57061126526</v>
      </c>
      <c r="C17" s="1">
        <v>23367360383</v>
      </c>
      <c r="D17" s="1">
        <v>354278930</v>
      </c>
      <c r="E17" s="1">
        <v>5509219970</v>
      </c>
      <c r="F17" s="1">
        <v>5863498900</v>
      </c>
      <c r="G17" s="1">
        <v>27830267243</v>
      </c>
      <c r="H17" t="s">
        <v>6</v>
      </c>
    </row>
    <row r="18" spans="1:8" x14ac:dyDescent="0.25">
      <c r="A18" s="11" t="s">
        <v>14</v>
      </c>
      <c r="B18" s="1">
        <v>22046906912</v>
      </c>
      <c r="C18" s="1">
        <v>5158632974</v>
      </c>
      <c r="D18" s="1">
        <v>92604712</v>
      </c>
      <c r="E18" s="1">
        <v>2691691844</v>
      </c>
      <c r="F18" s="1">
        <v>2784296556</v>
      </c>
      <c r="G18" s="1">
        <v>14103977382</v>
      </c>
      <c r="H18" t="s">
        <v>14</v>
      </c>
    </row>
    <row r="19" spans="1:8" x14ac:dyDescent="0.25">
      <c r="A19" s="11" t="s">
        <v>78</v>
      </c>
      <c r="B19" s="1">
        <v>1990433000</v>
      </c>
      <c r="C19" s="1">
        <v>0</v>
      </c>
      <c r="D19" s="1">
        <v>0</v>
      </c>
      <c r="E19" s="1">
        <v>1990433000</v>
      </c>
      <c r="F19" s="1">
        <v>1990433000</v>
      </c>
      <c r="G19" s="1">
        <v>0</v>
      </c>
      <c r="H19" t="s">
        <v>78</v>
      </c>
    </row>
    <row r="20" spans="1:8" x14ac:dyDescent="0.25">
      <c r="A20" s="11" t="s">
        <v>13</v>
      </c>
      <c r="B20" s="1">
        <v>18611123259</v>
      </c>
      <c r="C20" s="1">
        <v>4817369480</v>
      </c>
      <c r="D20" s="1">
        <v>0</v>
      </c>
      <c r="E20" s="1">
        <v>5961390157</v>
      </c>
      <c r="F20" s="1">
        <v>5961390157</v>
      </c>
      <c r="G20" s="1">
        <v>7832363622</v>
      </c>
      <c r="H20" t="s">
        <v>13</v>
      </c>
    </row>
    <row r="21" spans="1:8" x14ac:dyDescent="0.25">
      <c r="A21" s="11" t="s">
        <v>15</v>
      </c>
      <c r="B21" s="1">
        <v>4182935673</v>
      </c>
      <c r="C21" s="1">
        <v>1518265115</v>
      </c>
      <c r="D21" s="1">
        <v>0</v>
      </c>
      <c r="E21" s="1">
        <v>1540189118</v>
      </c>
      <c r="F21" s="1">
        <v>1540189118</v>
      </c>
      <c r="G21" s="1">
        <v>1124481440</v>
      </c>
      <c r="H21" t="s">
        <v>15</v>
      </c>
    </row>
    <row r="22" spans="1:8" x14ac:dyDescent="0.25">
      <c r="A22" s="11" t="s">
        <v>21</v>
      </c>
      <c r="B22" s="1">
        <v>4773825000</v>
      </c>
      <c r="C22" s="1">
        <v>93439000</v>
      </c>
      <c r="D22" s="1">
        <v>0</v>
      </c>
      <c r="E22" s="1">
        <v>341281850</v>
      </c>
      <c r="F22" s="1">
        <v>341281850</v>
      </c>
      <c r="G22" s="1">
        <v>4339104150</v>
      </c>
      <c r="H22" t="s">
        <v>21</v>
      </c>
    </row>
    <row r="23" spans="1:8" x14ac:dyDescent="0.25">
      <c r="A23" s="11" t="s">
        <v>88</v>
      </c>
      <c r="B23" s="1">
        <v>105489613075</v>
      </c>
      <c r="C23" s="1">
        <v>31521413978</v>
      </c>
      <c r="D23" s="1">
        <v>116778164</v>
      </c>
      <c r="E23" s="1">
        <v>17151809218</v>
      </c>
      <c r="F23" s="1">
        <v>17268587382</v>
      </c>
      <c r="G23" s="1">
        <v>56699611715</v>
      </c>
      <c r="H23" t="s">
        <v>88</v>
      </c>
    </row>
    <row r="24" spans="1:8" x14ac:dyDescent="0.25">
      <c r="A24" s="11" t="s">
        <v>103</v>
      </c>
      <c r="B24" s="1">
        <v>71186176420</v>
      </c>
      <c r="C24" s="1">
        <v>22100691956</v>
      </c>
      <c r="D24" s="1">
        <v>868244307</v>
      </c>
      <c r="E24" s="1">
        <v>17021404390</v>
      </c>
      <c r="F24" s="1">
        <v>17889648697</v>
      </c>
      <c r="G24" s="1">
        <v>31195835767</v>
      </c>
      <c r="H24" t="s">
        <v>103</v>
      </c>
    </row>
    <row r="25" spans="1:8" x14ac:dyDescent="0.25">
      <c r="A25" s="11" t="s">
        <v>79</v>
      </c>
      <c r="B25" s="1">
        <v>5314680000</v>
      </c>
      <c r="C25" s="1">
        <v>0</v>
      </c>
      <c r="D25" s="1">
        <v>82286345</v>
      </c>
      <c r="E25" s="1">
        <v>5232393655</v>
      </c>
      <c r="F25" s="1">
        <v>5314680000</v>
      </c>
      <c r="G25" s="1">
        <v>0</v>
      </c>
    </row>
    <row r="26" spans="1:8" x14ac:dyDescent="0.25">
      <c r="A26" s="11" t="s">
        <v>664</v>
      </c>
      <c r="B26" s="1">
        <v>486956800196.19672</v>
      </c>
      <c r="C26" s="1">
        <v>133354607011</v>
      </c>
      <c r="D26" s="1">
        <v>1564788505</v>
      </c>
      <c r="E26" s="1">
        <v>108657260113.64465</v>
      </c>
      <c r="F26" s="1">
        <v>110222048618.64465</v>
      </c>
      <c r="G26" s="1">
        <v>243380144566.55212</v>
      </c>
    </row>
    <row r="27" spans="1:8" x14ac:dyDescent="0.25">
      <c r="B27"/>
      <c r="C27"/>
      <c r="D27"/>
      <c r="E27"/>
      <c r="F27"/>
    </row>
    <row r="30" spans="1:8" x14ac:dyDescent="0.25">
      <c r="A30" s="67" t="s">
        <v>690</v>
      </c>
      <c r="B30" s="1" t="s">
        <v>691</v>
      </c>
      <c r="C30" s="1" t="s">
        <v>692</v>
      </c>
      <c r="D30" t="s">
        <v>695</v>
      </c>
      <c r="E30" s="1" t="s">
        <v>693</v>
      </c>
      <c r="F30" s="1" t="s">
        <v>642</v>
      </c>
      <c r="G30" s="1" t="s">
        <v>694</v>
      </c>
    </row>
    <row r="31" spans="1:8" x14ac:dyDescent="0.25">
      <c r="A31" s="11" t="s">
        <v>277</v>
      </c>
      <c r="B31" s="1">
        <v>113809271181</v>
      </c>
      <c r="C31" s="1">
        <v>24517464769</v>
      </c>
      <c r="D31" s="1">
        <v>378517856</v>
      </c>
      <c r="E31" s="1">
        <v>20432811412</v>
      </c>
      <c r="F31" s="1">
        <v>20811329268</v>
      </c>
      <c r="G31" s="1">
        <v>68480477144</v>
      </c>
    </row>
    <row r="32" spans="1:8" x14ac:dyDescent="0.25">
      <c r="A32" s="11" t="s">
        <v>288</v>
      </c>
      <c r="B32" s="1">
        <v>55926001576</v>
      </c>
      <c r="C32" s="1">
        <v>11805931560</v>
      </c>
      <c r="D32" s="1">
        <v>83332512</v>
      </c>
      <c r="E32" s="1">
        <v>20249429104</v>
      </c>
      <c r="F32" s="1">
        <v>20332761616</v>
      </c>
      <c r="G32" s="1">
        <v>23787308400</v>
      </c>
    </row>
    <row r="33" spans="1:7" x14ac:dyDescent="0.25">
      <c r="A33" s="11" t="s">
        <v>276</v>
      </c>
      <c r="B33" s="1">
        <v>71899994880</v>
      </c>
      <c r="C33" s="1">
        <v>19993197187</v>
      </c>
      <c r="D33" s="1">
        <v>448326429</v>
      </c>
      <c r="E33" s="1">
        <v>13992952104</v>
      </c>
      <c r="F33" s="1">
        <v>14441278533</v>
      </c>
      <c r="G33" s="1">
        <v>37465519160</v>
      </c>
    </row>
    <row r="34" spans="1:7" x14ac:dyDescent="0.25">
      <c r="A34" s="11" t="s">
        <v>274</v>
      </c>
      <c r="B34" s="1">
        <v>89985650912.398926</v>
      </c>
      <c r="C34" s="1">
        <v>25932596238</v>
      </c>
      <c r="D34" s="1">
        <v>484374535</v>
      </c>
      <c r="E34" s="1">
        <v>12083879393.770428</v>
      </c>
      <c r="F34" s="1">
        <v>12568253928.770428</v>
      </c>
      <c r="G34" s="1">
        <v>51484800745.628487</v>
      </c>
    </row>
    <row r="35" spans="1:7" x14ac:dyDescent="0.25">
      <c r="A35" s="11" t="s">
        <v>289</v>
      </c>
      <c r="B35" s="1">
        <v>22085676856</v>
      </c>
      <c r="C35" s="1">
        <v>10495183053</v>
      </c>
      <c r="D35" s="1">
        <v>83944</v>
      </c>
      <c r="E35" s="1">
        <v>10185228888</v>
      </c>
      <c r="F35" s="1">
        <v>10185312832</v>
      </c>
      <c r="G35" s="1">
        <v>1405180971</v>
      </c>
    </row>
    <row r="36" spans="1:7" x14ac:dyDescent="0.25">
      <c r="A36" s="11" t="s">
        <v>278</v>
      </c>
      <c r="B36" s="1">
        <v>18343731625.398922</v>
      </c>
      <c r="C36" s="1">
        <v>2991877297</v>
      </c>
      <c r="D36" s="1">
        <v>1645250</v>
      </c>
      <c r="E36" s="1">
        <v>7621480798.7704287</v>
      </c>
      <c r="F36" s="1">
        <v>7623126048.7704287</v>
      </c>
      <c r="G36" s="1">
        <v>7728728279.6284904</v>
      </c>
    </row>
    <row r="37" spans="1:7" x14ac:dyDescent="0.25">
      <c r="A37" s="11" t="s">
        <v>290</v>
      </c>
      <c r="B37" s="1">
        <v>29524386364.398918</v>
      </c>
      <c r="C37" s="1">
        <v>12886243499</v>
      </c>
      <c r="D37" s="1">
        <v>3665116</v>
      </c>
      <c r="E37" s="1">
        <v>7020423196.7704287</v>
      </c>
      <c r="F37" s="1">
        <v>7024088312.7704287</v>
      </c>
      <c r="G37" s="1">
        <v>9614054552.6284904</v>
      </c>
    </row>
    <row r="38" spans="1:7" x14ac:dyDescent="0.25">
      <c r="A38" s="11" t="s">
        <v>285</v>
      </c>
      <c r="B38" s="1">
        <v>39180999033</v>
      </c>
      <c r="C38" s="1">
        <v>11447070834</v>
      </c>
      <c r="D38" s="1">
        <v>95454712</v>
      </c>
      <c r="E38" s="1">
        <v>6359806966</v>
      </c>
      <c r="F38" s="1">
        <v>6455261678</v>
      </c>
      <c r="G38" s="1">
        <v>21278666521</v>
      </c>
    </row>
    <row r="39" spans="1:7" x14ac:dyDescent="0.25">
      <c r="A39" s="11" t="s">
        <v>345</v>
      </c>
      <c r="B39" s="1">
        <v>11987848000</v>
      </c>
      <c r="C39" s="1">
        <v>3194665795</v>
      </c>
      <c r="D39" s="1">
        <v>0</v>
      </c>
      <c r="E39" s="1">
        <v>4337579039</v>
      </c>
      <c r="F39" s="1">
        <v>4337579039</v>
      </c>
      <c r="G39" s="1">
        <v>4455603166</v>
      </c>
    </row>
    <row r="40" spans="1:7" x14ac:dyDescent="0.25">
      <c r="A40" s="11" t="s">
        <v>315</v>
      </c>
      <c r="B40" s="1">
        <v>21403763920</v>
      </c>
      <c r="C40" s="1">
        <v>8755134603</v>
      </c>
      <c r="D40" s="1">
        <v>0</v>
      </c>
      <c r="E40" s="1">
        <v>2588296994.3333335</v>
      </c>
      <c r="F40" s="1">
        <v>2588296994.3333335</v>
      </c>
      <c r="G40" s="1">
        <v>10060332322.666666</v>
      </c>
    </row>
    <row r="41" spans="1:7" x14ac:dyDescent="0.25">
      <c r="A41" s="11" t="s">
        <v>356</v>
      </c>
      <c r="B41" s="1">
        <v>6241056687</v>
      </c>
      <c r="C41" s="1">
        <v>579295995</v>
      </c>
      <c r="D41" s="1">
        <v>25410198</v>
      </c>
      <c r="E41" s="1">
        <v>2174800552</v>
      </c>
      <c r="F41" s="1">
        <v>2200210750</v>
      </c>
      <c r="G41" s="1">
        <v>3461549942</v>
      </c>
    </row>
    <row r="42" spans="1:7" x14ac:dyDescent="0.25">
      <c r="A42" s="11" t="s">
        <v>344</v>
      </c>
      <c r="B42" s="1">
        <v>8297306000</v>
      </c>
      <c r="C42" s="1">
        <v>2483786853</v>
      </c>
      <c r="D42" s="1">
        <v>45024120</v>
      </c>
      <c r="E42" s="1">
        <v>1610571665</v>
      </c>
      <c r="F42" s="1">
        <v>1655595785</v>
      </c>
      <c r="G42" s="1">
        <v>4157923362</v>
      </c>
    </row>
    <row r="43" spans="1:7" x14ac:dyDescent="0.25">
      <c r="A43" s="11" t="s">
        <v>664</v>
      </c>
      <c r="B43" s="1">
        <v>488685687035.19678</v>
      </c>
      <c r="C43" s="1">
        <v>135082447683</v>
      </c>
      <c r="D43" s="1">
        <v>1565834672</v>
      </c>
      <c r="E43" s="1">
        <v>108657260113.64462</v>
      </c>
      <c r="F43" s="1">
        <v>110223094785.64462</v>
      </c>
      <c r="G43" s="1">
        <v>243380144566.55212</v>
      </c>
    </row>
    <row r="44" spans="1:7" x14ac:dyDescent="0.25">
      <c r="B44"/>
      <c r="C44"/>
      <c r="D44"/>
      <c r="E44"/>
      <c r="F44"/>
    </row>
    <row r="45" spans="1:7" x14ac:dyDescent="0.25">
      <c r="B45"/>
      <c r="C45"/>
      <c r="D45"/>
      <c r="E45"/>
      <c r="F4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965"/>
  <sheetViews>
    <sheetView tabSelected="1" zoomScale="73" zoomScaleNormal="73" workbookViewId="0">
      <pane ySplit="1" topLeftCell="A2" activePane="bottomLeft" state="frozen"/>
      <selection pane="bottomLeft" activeCell="C27" sqref="C27"/>
    </sheetView>
  </sheetViews>
  <sheetFormatPr baseColWidth="10" defaultRowHeight="15" outlineLevelRow="2" x14ac:dyDescent="0.25"/>
  <cols>
    <col min="1" max="1" width="7.140625" customWidth="1"/>
    <col min="2" max="2" width="10.85546875" customWidth="1"/>
    <col min="3" max="3" width="19.85546875" customWidth="1"/>
    <col min="4" max="4" width="13.140625" customWidth="1"/>
    <col min="5" max="5" width="15.85546875" customWidth="1"/>
    <col min="6" max="6" width="13.42578125" customWidth="1"/>
    <col min="7" max="7" width="15.85546875" customWidth="1"/>
    <col min="8" max="8" width="10.7109375" style="11" customWidth="1"/>
    <col min="9" max="9" width="72" style="27" customWidth="1"/>
    <col min="10" max="10" width="20.140625" style="39" customWidth="1"/>
    <col min="11" max="11" width="21" style="47" customWidth="1"/>
    <col min="12" max="12" width="19" style="47" customWidth="1"/>
    <col min="13" max="14" width="18.5703125" style="47" customWidth="1"/>
    <col min="15" max="15" width="19.140625" style="47" customWidth="1"/>
    <col min="16" max="16" width="16.7109375" style="60" customWidth="1"/>
    <col min="17" max="17" width="8.140625" style="60" customWidth="1"/>
  </cols>
  <sheetData>
    <row r="1" spans="1:17" s="4" customFormat="1" ht="37.5" customHeight="1" x14ac:dyDescent="0.25">
      <c r="A1" s="193" t="s">
        <v>245</v>
      </c>
      <c r="B1" s="193" t="s">
        <v>172</v>
      </c>
      <c r="C1" s="193" t="s">
        <v>169</v>
      </c>
      <c r="D1" s="193" t="s">
        <v>0</v>
      </c>
      <c r="E1" s="193" t="s">
        <v>1</v>
      </c>
      <c r="F1" s="193" t="s">
        <v>244</v>
      </c>
      <c r="G1" s="193" t="s">
        <v>2</v>
      </c>
      <c r="H1" s="193" t="s">
        <v>3</v>
      </c>
      <c r="I1" s="193" t="s">
        <v>4</v>
      </c>
      <c r="J1" s="191" t="s">
        <v>168</v>
      </c>
      <c r="K1" s="192" t="s">
        <v>57</v>
      </c>
      <c r="L1" s="192" t="s">
        <v>357</v>
      </c>
      <c r="M1" s="192" t="s">
        <v>592</v>
      </c>
      <c r="N1" s="192" t="s">
        <v>581</v>
      </c>
      <c r="O1" s="194" t="s">
        <v>352</v>
      </c>
      <c r="P1" s="195" t="s">
        <v>246</v>
      </c>
      <c r="Q1" s="195" t="s">
        <v>138</v>
      </c>
    </row>
    <row r="2" spans="1:17" ht="26.25" x14ac:dyDescent="0.4">
      <c r="A2" s="8"/>
      <c r="B2" s="8"/>
      <c r="C2" s="8"/>
      <c r="D2" s="8"/>
      <c r="E2" s="8"/>
      <c r="F2" s="8"/>
      <c r="G2" s="8"/>
      <c r="H2" s="12"/>
      <c r="I2" s="64" t="s">
        <v>203</v>
      </c>
      <c r="J2" s="28"/>
      <c r="K2" s="40"/>
      <c r="L2" s="40"/>
      <c r="M2" s="40"/>
      <c r="N2" s="40"/>
      <c r="O2" s="40"/>
      <c r="P2" s="55"/>
      <c r="Q2" s="55"/>
    </row>
    <row r="3" spans="1:17" x14ac:dyDescent="0.25">
      <c r="A3" s="8"/>
      <c r="B3" s="8"/>
      <c r="C3" s="8"/>
      <c r="D3" s="8"/>
      <c r="E3" s="8"/>
      <c r="F3" s="8"/>
      <c r="G3" s="8"/>
      <c r="H3" s="12"/>
      <c r="I3" s="16" t="s">
        <v>273</v>
      </c>
      <c r="J3" s="28"/>
      <c r="K3" s="40"/>
      <c r="L3" s="40"/>
      <c r="M3" s="40"/>
      <c r="N3" s="40"/>
      <c r="O3" s="40"/>
      <c r="P3" s="55"/>
      <c r="Q3" s="55"/>
    </row>
    <row r="4" spans="1:17" s="2" customFormat="1" ht="15" customHeight="1" outlineLevel="2" x14ac:dyDescent="0.25">
      <c r="A4" s="6">
        <v>31</v>
      </c>
      <c r="B4" s="6" t="s">
        <v>5</v>
      </c>
      <c r="C4" s="6" t="s">
        <v>276</v>
      </c>
      <c r="D4" s="6" t="s">
        <v>7</v>
      </c>
      <c r="E4" s="6" t="s">
        <v>7</v>
      </c>
      <c r="F4" s="6" t="s">
        <v>103</v>
      </c>
      <c r="G4" s="6" t="s">
        <v>170</v>
      </c>
      <c r="H4" s="13">
        <v>30062818</v>
      </c>
      <c r="I4" s="17" t="s">
        <v>123</v>
      </c>
      <c r="J4" s="29">
        <v>3099186000</v>
      </c>
      <c r="K4" s="41">
        <v>426524875</v>
      </c>
      <c r="L4" s="41">
        <v>1495400000</v>
      </c>
      <c r="M4" s="41">
        <v>144591129</v>
      </c>
      <c r="N4" s="41">
        <f>L4-M4</f>
        <v>1350808871</v>
      </c>
      <c r="O4" s="41">
        <f>J4-(K4+L4)</f>
        <v>1177261125</v>
      </c>
      <c r="P4" s="56" t="s">
        <v>275</v>
      </c>
      <c r="Q4" s="56" t="s">
        <v>8</v>
      </c>
    </row>
    <row r="5" spans="1:17" s="2" customFormat="1" ht="15" customHeight="1" outlineLevel="2" x14ac:dyDescent="0.25">
      <c r="A5" s="6">
        <v>31</v>
      </c>
      <c r="B5" s="6" t="s">
        <v>5</v>
      </c>
      <c r="C5" s="6" t="s">
        <v>278</v>
      </c>
      <c r="D5" s="6" t="s">
        <v>7</v>
      </c>
      <c r="E5" s="6" t="s">
        <v>7</v>
      </c>
      <c r="F5" s="6" t="s">
        <v>103</v>
      </c>
      <c r="G5" s="6" t="s">
        <v>170</v>
      </c>
      <c r="H5" s="13">
        <v>30165522</v>
      </c>
      <c r="I5" s="17" t="s">
        <v>72</v>
      </c>
      <c r="J5" s="29">
        <v>496769000</v>
      </c>
      <c r="K5" s="41">
        <v>3000000</v>
      </c>
      <c r="L5" s="41">
        <v>391769000</v>
      </c>
      <c r="M5" s="41">
        <v>0</v>
      </c>
      <c r="N5" s="41">
        <f t="shared" ref="N5:N6" si="0">L5-M5</f>
        <v>391769000</v>
      </c>
      <c r="O5" s="41">
        <f>J5-(K5+L5)</f>
        <v>102000000</v>
      </c>
      <c r="P5" s="56" t="s">
        <v>275</v>
      </c>
      <c r="Q5" s="56" t="s">
        <v>10</v>
      </c>
    </row>
    <row r="6" spans="1:17" s="2" customFormat="1" ht="15" customHeight="1" outlineLevel="2" x14ac:dyDescent="0.25">
      <c r="A6" s="6">
        <v>31</v>
      </c>
      <c r="B6" s="6" t="s">
        <v>5</v>
      </c>
      <c r="C6" s="6" t="s">
        <v>276</v>
      </c>
      <c r="D6" s="6" t="s">
        <v>7</v>
      </c>
      <c r="E6" s="6" t="s">
        <v>7</v>
      </c>
      <c r="F6" s="6" t="s">
        <v>103</v>
      </c>
      <c r="G6" s="6" t="s">
        <v>170</v>
      </c>
      <c r="H6" s="13">
        <v>30129384</v>
      </c>
      <c r="I6" s="17" t="s">
        <v>100</v>
      </c>
      <c r="J6" s="29">
        <v>3708617953</v>
      </c>
      <c r="K6" s="41">
        <v>2935142357</v>
      </c>
      <c r="L6" s="41">
        <v>773475596</v>
      </c>
      <c r="M6" s="41">
        <v>115442351</v>
      </c>
      <c r="N6" s="41">
        <f t="shared" si="0"/>
        <v>658033245</v>
      </c>
      <c r="O6" s="41">
        <f>J6-(K6+L6)</f>
        <v>0</v>
      </c>
      <c r="P6" s="56" t="s">
        <v>275</v>
      </c>
      <c r="Q6" s="56" t="s">
        <v>8</v>
      </c>
    </row>
    <row r="7" spans="1:17" outlineLevel="2" x14ac:dyDescent="0.25">
      <c r="A7" s="8"/>
      <c r="B7" s="8"/>
      <c r="C7" s="3"/>
      <c r="D7" s="8"/>
      <c r="E7" s="8"/>
      <c r="F7" s="8"/>
      <c r="G7" s="8"/>
      <c r="H7" s="12"/>
      <c r="I7" s="16" t="s">
        <v>437</v>
      </c>
      <c r="J7" s="30">
        <f t="shared" ref="J7:O7" si="1">SUBTOTAL(9,J4:J6)</f>
        <v>7304572953</v>
      </c>
      <c r="K7" s="30">
        <f t="shared" si="1"/>
        <v>3364667232</v>
      </c>
      <c r="L7" s="30">
        <f t="shared" si="1"/>
        <v>2660644596</v>
      </c>
      <c r="M7" s="30">
        <f t="shared" si="1"/>
        <v>260033480</v>
      </c>
      <c r="N7" s="30">
        <f t="shared" si="1"/>
        <v>2400611116</v>
      </c>
      <c r="O7" s="30">
        <f t="shared" si="1"/>
        <v>1279261125</v>
      </c>
      <c r="P7" s="55"/>
      <c r="Q7" s="55"/>
    </row>
    <row r="8" spans="1:17" outlineLevel="2" x14ac:dyDescent="0.25">
      <c r="A8" s="8"/>
      <c r="B8" s="8"/>
      <c r="C8" s="8"/>
      <c r="D8" s="8"/>
      <c r="E8" s="8"/>
      <c r="F8" s="8"/>
      <c r="G8" s="8"/>
      <c r="H8" s="12"/>
      <c r="I8" s="18"/>
      <c r="J8" s="28"/>
      <c r="K8" s="40"/>
      <c r="L8" s="40"/>
      <c r="M8" s="40"/>
      <c r="N8" s="40"/>
      <c r="O8" s="40"/>
      <c r="P8" s="55"/>
      <c r="Q8" s="55"/>
    </row>
    <row r="9" spans="1:17" outlineLevel="2" x14ac:dyDescent="0.25">
      <c r="A9" s="8"/>
      <c r="B9" s="8"/>
      <c r="C9" s="8"/>
      <c r="D9" s="8"/>
      <c r="E9" s="8"/>
      <c r="F9" s="8"/>
      <c r="G9" s="8"/>
      <c r="H9" s="12"/>
      <c r="I9" s="16" t="s">
        <v>438</v>
      </c>
      <c r="J9" s="28"/>
      <c r="K9" s="40"/>
      <c r="L9" s="40"/>
      <c r="M9" s="40"/>
      <c r="N9" s="40"/>
      <c r="O9" s="40"/>
      <c r="P9" s="55"/>
      <c r="Q9" s="55"/>
    </row>
    <row r="10" spans="1:17" s="2" customFormat="1" ht="15" customHeight="1" outlineLevel="2" x14ac:dyDescent="0.25">
      <c r="A10" s="6">
        <v>31</v>
      </c>
      <c r="B10" s="6" t="s">
        <v>56</v>
      </c>
      <c r="C10" s="6" t="s">
        <v>276</v>
      </c>
      <c r="D10" s="6" t="s">
        <v>7</v>
      </c>
      <c r="E10" s="6" t="s">
        <v>7</v>
      </c>
      <c r="F10" s="6" t="s">
        <v>561</v>
      </c>
      <c r="G10" s="6" t="s">
        <v>170</v>
      </c>
      <c r="H10" s="13">
        <v>30470902</v>
      </c>
      <c r="I10" s="17" t="s">
        <v>281</v>
      </c>
      <c r="J10" s="29">
        <v>111719000</v>
      </c>
      <c r="K10" s="41">
        <v>500000</v>
      </c>
      <c r="L10" s="41">
        <v>111219000</v>
      </c>
      <c r="M10" s="41">
        <v>0</v>
      </c>
      <c r="N10" s="41">
        <f t="shared" ref="N10:N15" si="2">L10-M10</f>
        <v>111219000</v>
      </c>
      <c r="O10" s="41">
        <f t="shared" ref="O10:O15" si="3">J10-(K10+L10)</f>
        <v>0</v>
      </c>
      <c r="P10" s="56" t="s">
        <v>279</v>
      </c>
      <c r="Q10" s="56" t="s">
        <v>8</v>
      </c>
    </row>
    <row r="11" spans="1:17" s="2" customFormat="1" ht="15" customHeight="1" outlineLevel="2" x14ac:dyDescent="0.25">
      <c r="A11" s="6">
        <v>31</v>
      </c>
      <c r="B11" s="6" t="s">
        <v>56</v>
      </c>
      <c r="C11" s="6" t="s">
        <v>277</v>
      </c>
      <c r="D11" s="6" t="s">
        <v>7</v>
      </c>
      <c r="E11" s="6" t="s">
        <v>7</v>
      </c>
      <c r="F11" s="6" t="s">
        <v>561</v>
      </c>
      <c r="G11" s="6" t="s">
        <v>170</v>
      </c>
      <c r="H11" s="13">
        <v>30043744</v>
      </c>
      <c r="I11" s="17" t="s">
        <v>155</v>
      </c>
      <c r="J11" s="29">
        <v>7805579000</v>
      </c>
      <c r="K11" s="41">
        <v>2000000</v>
      </c>
      <c r="L11" s="41">
        <v>3000000000</v>
      </c>
      <c r="M11" s="41">
        <v>0</v>
      </c>
      <c r="N11" s="41">
        <f t="shared" si="2"/>
        <v>3000000000</v>
      </c>
      <c r="O11" s="41">
        <f t="shared" si="3"/>
        <v>4803579000</v>
      </c>
      <c r="P11" s="56" t="s">
        <v>279</v>
      </c>
      <c r="Q11" s="56" t="s">
        <v>8</v>
      </c>
    </row>
    <row r="12" spans="1:17" s="2" customFormat="1" ht="15" customHeight="1" outlineLevel="2" x14ac:dyDescent="0.25">
      <c r="A12" s="6">
        <v>31</v>
      </c>
      <c r="B12" s="6" t="s">
        <v>56</v>
      </c>
      <c r="C12" s="6" t="s">
        <v>356</v>
      </c>
      <c r="D12" s="6" t="s">
        <v>7</v>
      </c>
      <c r="E12" s="6" t="s">
        <v>7</v>
      </c>
      <c r="F12" s="6" t="s">
        <v>103</v>
      </c>
      <c r="G12" s="6" t="s">
        <v>170</v>
      </c>
      <c r="H12" s="13">
        <v>30259772</v>
      </c>
      <c r="I12" s="17" t="s">
        <v>282</v>
      </c>
      <c r="J12" s="29">
        <v>108282000</v>
      </c>
      <c r="K12" s="41">
        <v>0</v>
      </c>
      <c r="L12" s="41">
        <v>10828200</v>
      </c>
      <c r="M12" s="41">
        <v>0</v>
      </c>
      <c r="N12" s="41">
        <f t="shared" si="2"/>
        <v>10828200</v>
      </c>
      <c r="O12" s="41">
        <f t="shared" si="3"/>
        <v>97453800</v>
      </c>
      <c r="P12" s="56" t="s">
        <v>279</v>
      </c>
      <c r="Q12" s="56" t="s">
        <v>8</v>
      </c>
    </row>
    <row r="13" spans="1:17" s="2" customFormat="1" ht="15" customHeight="1" outlineLevel="2" x14ac:dyDescent="0.25">
      <c r="A13" s="6">
        <v>31</v>
      </c>
      <c r="B13" s="6" t="s">
        <v>56</v>
      </c>
      <c r="C13" s="6" t="s">
        <v>356</v>
      </c>
      <c r="D13" s="6" t="s">
        <v>7</v>
      </c>
      <c r="E13" s="6" t="s">
        <v>7</v>
      </c>
      <c r="F13" s="6" t="s">
        <v>561</v>
      </c>
      <c r="G13" s="6" t="s">
        <v>170</v>
      </c>
      <c r="H13" s="13">
        <v>30464699</v>
      </c>
      <c r="I13" s="17" t="s">
        <v>354</v>
      </c>
      <c r="J13" s="29">
        <v>410095000</v>
      </c>
      <c r="K13" s="41">
        <v>1000000</v>
      </c>
      <c r="L13" s="41">
        <v>20504750</v>
      </c>
      <c r="M13" s="41">
        <v>0</v>
      </c>
      <c r="N13" s="41">
        <f t="shared" si="2"/>
        <v>20504750</v>
      </c>
      <c r="O13" s="41">
        <f t="shared" si="3"/>
        <v>388590250</v>
      </c>
      <c r="P13" s="56" t="s">
        <v>279</v>
      </c>
      <c r="Q13" s="56" t="s">
        <v>10</v>
      </c>
    </row>
    <row r="14" spans="1:17" s="2" customFormat="1" ht="15" customHeight="1" outlineLevel="2" x14ac:dyDescent="0.25">
      <c r="A14" s="6">
        <v>31</v>
      </c>
      <c r="B14" s="6" t="s">
        <v>56</v>
      </c>
      <c r="C14" s="6" t="s">
        <v>276</v>
      </c>
      <c r="D14" s="6" t="s">
        <v>7</v>
      </c>
      <c r="E14" s="6" t="s">
        <v>7</v>
      </c>
      <c r="F14" s="6" t="s">
        <v>561</v>
      </c>
      <c r="G14" s="6" t="s">
        <v>170</v>
      </c>
      <c r="H14" s="13">
        <v>30126279</v>
      </c>
      <c r="I14" s="17" t="s">
        <v>80</v>
      </c>
      <c r="J14" s="29">
        <v>1887501000</v>
      </c>
      <c r="K14" s="41">
        <v>19997985</v>
      </c>
      <c r="L14" s="41">
        <v>663638000</v>
      </c>
      <c r="M14" s="41">
        <v>0</v>
      </c>
      <c r="N14" s="41">
        <f t="shared" si="2"/>
        <v>663638000</v>
      </c>
      <c r="O14" s="41">
        <f t="shared" si="3"/>
        <v>1203865015</v>
      </c>
      <c r="P14" s="56" t="s">
        <v>515</v>
      </c>
      <c r="Q14" s="56" t="s">
        <v>8</v>
      </c>
    </row>
    <row r="15" spans="1:17" s="2" customFormat="1" ht="15" customHeight="1" outlineLevel="2" x14ac:dyDescent="0.25">
      <c r="A15" s="6">
        <v>31</v>
      </c>
      <c r="B15" s="6" t="s">
        <v>56</v>
      </c>
      <c r="C15" s="6" t="s">
        <v>276</v>
      </c>
      <c r="D15" s="6" t="s">
        <v>7</v>
      </c>
      <c r="E15" s="6" t="s">
        <v>7</v>
      </c>
      <c r="F15" s="6" t="s">
        <v>561</v>
      </c>
      <c r="G15" s="6" t="s">
        <v>170</v>
      </c>
      <c r="H15" s="13">
        <v>30087456</v>
      </c>
      <c r="I15" s="17" t="s">
        <v>614</v>
      </c>
      <c r="J15" s="29">
        <v>635599000</v>
      </c>
      <c r="K15" s="41">
        <v>0</v>
      </c>
      <c r="L15" s="41">
        <v>300000000</v>
      </c>
      <c r="M15" s="41">
        <v>0</v>
      </c>
      <c r="N15" s="41">
        <f t="shared" si="2"/>
        <v>300000000</v>
      </c>
      <c r="O15" s="41">
        <f t="shared" si="3"/>
        <v>335599000</v>
      </c>
      <c r="P15" s="56" t="s">
        <v>284</v>
      </c>
      <c r="Q15" s="56" t="s">
        <v>8</v>
      </c>
    </row>
    <row r="16" spans="1:17" outlineLevel="2" x14ac:dyDescent="0.25">
      <c r="A16" s="8"/>
      <c r="B16" s="8"/>
      <c r="C16" s="8"/>
      <c r="D16" s="8"/>
      <c r="E16" s="8"/>
      <c r="F16" s="8"/>
      <c r="G16" s="8"/>
      <c r="H16" s="12"/>
      <c r="I16" s="16" t="s">
        <v>338</v>
      </c>
      <c r="J16" s="30">
        <f t="shared" ref="J16:O16" si="4">SUBTOTAL(9,J10:J15)</f>
        <v>10958775000</v>
      </c>
      <c r="K16" s="30">
        <f t="shared" si="4"/>
        <v>23497985</v>
      </c>
      <c r="L16" s="30">
        <f t="shared" si="4"/>
        <v>4106189950</v>
      </c>
      <c r="M16" s="30">
        <f t="shared" si="4"/>
        <v>0</v>
      </c>
      <c r="N16" s="30">
        <f t="shared" si="4"/>
        <v>4106189950</v>
      </c>
      <c r="O16" s="30">
        <f t="shared" si="4"/>
        <v>6829087065</v>
      </c>
      <c r="P16" s="55"/>
      <c r="Q16" s="55"/>
    </row>
    <row r="17" spans="1:17" outlineLevel="2" x14ac:dyDescent="0.25">
      <c r="A17" s="8"/>
      <c r="B17" s="8"/>
      <c r="C17" s="8"/>
      <c r="D17" s="8"/>
      <c r="E17" s="8"/>
      <c r="F17" s="8"/>
      <c r="G17" s="8"/>
      <c r="H17" s="12"/>
      <c r="I17" s="20"/>
      <c r="J17" s="28"/>
      <c r="K17" s="40"/>
      <c r="L17" s="40"/>
      <c r="M17" s="40"/>
      <c r="N17" s="40"/>
      <c r="O17" s="40"/>
      <c r="P17" s="55"/>
      <c r="Q17" s="55"/>
    </row>
    <row r="18" spans="1:17" outlineLevel="2" x14ac:dyDescent="0.25">
      <c r="A18" s="8"/>
      <c r="B18" s="8"/>
      <c r="C18" s="8"/>
      <c r="D18" s="8"/>
      <c r="E18" s="8"/>
      <c r="F18" s="8"/>
      <c r="G18" s="8"/>
      <c r="H18" s="12"/>
      <c r="I18" s="16" t="s">
        <v>280</v>
      </c>
      <c r="J18" s="28"/>
      <c r="K18" s="40"/>
      <c r="L18" s="40"/>
      <c r="M18" s="40"/>
      <c r="N18" s="40"/>
      <c r="O18" s="40"/>
      <c r="P18" s="55"/>
      <c r="Q18" s="55"/>
    </row>
    <row r="19" spans="1:17" s="2" customFormat="1" ht="15" customHeight="1" outlineLevel="2" x14ac:dyDescent="0.25">
      <c r="A19" s="6">
        <v>31</v>
      </c>
      <c r="B19" s="6" t="s">
        <v>11</v>
      </c>
      <c r="C19" s="6" t="s">
        <v>274</v>
      </c>
      <c r="D19" s="6" t="s">
        <v>7</v>
      </c>
      <c r="E19" s="6" t="s">
        <v>7</v>
      </c>
      <c r="F19" s="6" t="s">
        <v>6</v>
      </c>
      <c r="G19" s="6" t="s">
        <v>170</v>
      </c>
      <c r="H19" s="13">
        <v>30134836</v>
      </c>
      <c r="I19" s="17" t="s">
        <v>477</v>
      </c>
      <c r="J19" s="29">
        <v>3212012000</v>
      </c>
      <c r="K19" s="41">
        <v>0</v>
      </c>
      <c r="L19" s="41">
        <v>10000000</v>
      </c>
      <c r="M19" s="41">
        <v>0</v>
      </c>
      <c r="N19" s="41">
        <f t="shared" ref="N19:N27" si="5">L19-M19</f>
        <v>10000000</v>
      </c>
      <c r="O19" s="41">
        <f t="shared" ref="O19:O27" si="6">J19-(K19+L19)</f>
        <v>3202012000</v>
      </c>
      <c r="P19" s="56" t="s">
        <v>283</v>
      </c>
      <c r="Q19" s="56" t="s">
        <v>417</v>
      </c>
    </row>
    <row r="20" spans="1:17" s="2" customFormat="1" ht="15" customHeight="1" outlineLevel="2" x14ac:dyDescent="0.25">
      <c r="A20" s="6">
        <v>31</v>
      </c>
      <c r="B20" s="6" t="s">
        <v>11</v>
      </c>
      <c r="C20" s="6" t="s">
        <v>277</v>
      </c>
      <c r="D20" s="6" t="s">
        <v>7</v>
      </c>
      <c r="E20" s="6" t="s">
        <v>7</v>
      </c>
      <c r="F20" s="6" t="s">
        <v>103</v>
      </c>
      <c r="G20" s="6" t="s">
        <v>171</v>
      </c>
      <c r="H20" s="13">
        <v>30488444</v>
      </c>
      <c r="I20" s="17" t="s">
        <v>526</v>
      </c>
      <c r="J20" s="29">
        <v>180000000</v>
      </c>
      <c r="K20" s="41">
        <v>0</v>
      </c>
      <c r="L20" s="41">
        <v>30000000</v>
      </c>
      <c r="M20" s="41">
        <v>0</v>
      </c>
      <c r="N20" s="41">
        <f t="shared" si="5"/>
        <v>30000000</v>
      </c>
      <c r="O20" s="41">
        <f t="shared" si="6"/>
        <v>150000000</v>
      </c>
      <c r="P20" s="56" t="s">
        <v>524</v>
      </c>
      <c r="Q20" s="56" t="s">
        <v>417</v>
      </c>
    </row>
    <row r="21" spans="1:17" s="2" customFormat="1" ht="15" customHeight="1" outlineLevel="2" x14ac:dyDescent="0.25">
      <c r="A21" s="6">
        <v>31</v>
      </c>
      <c r="B21" s="6" t="s">
        <v>11</v>
      </c>
      <c r="C21" s="6" t="s">
        <v>274</v>
      </c>
      <c r="D21" s="6" t="s">
        <v>7</v>
      </c>
      <c r="E21" s="6" t="s">
        <v>7</v>
      </c>
      <c r="F21" s="6" t="s">
        <v>6</v>
      </c>
      <c r="G21" s="6" t="s">
        <v>170</v>
      </c>
      <c r="H21" s="13">
        <v>30070862</v>
      </c>
      <c r="I21" s="17" t="s">
        <v>476</v>
      </c>
      <c r="J21" s="29">
        <v>5200000000</v>
      </c>
      <c r="K21" s="41">
        <v>0</v>
      </c>
      <c r="L21" s="41">
        <v>10000000</v>
      </c>
      <c r="M21" s="41">
        <v>0</v>
      </c>
      <c r="N21" s="41">
        <f t="shared" si="5"/>
        <v>10000000</v>
      </c>
      <c r="O21" s="41">
        <f t="shared" si="6"/>
        <v>5190000000</v>
      </c>
      <c r="P21" s="56" t="s">
        <v>283</v>
      </c>
      <c r="Q21" s="56" t="s">
        <v>417</v>
      </c>
    </row>
    <row r="22" spans="1:17" s="2" customFormat="1" ht="15" customHeight="1" outlineLevel="2" x14ac:dyDescent="0.25">
      <c r="A22" s="6">
        <v>31</v>
      </c>
      <c r="B22" s="6" t="s">
        <v>11</v>
      </c>
      <c r="C22" s="6" t="s">
        <v>288</v>
      </c>
      <c r="D22" s="6" t="s">
        <v>7</v>
      </c>
      <c r="E22" s="6" t="s">
        <v>7</v>
      </c>
      <c r="F22" s="6" t="s">
        <v>561</v>
      </c>
      <c r="G22" s="6" t="s">
        <v>170</v>
      </c>
      <c r="H22" s="13">
        <v>30135711</v>
      </c>
      <c r="I22" s="17" t="s">
        <v>384</v>
      </c>
      <c r="J22" s="29">
        <v>151831000</v>
      </c>
      <c r="K22" s="41">
        <v>0</v>
      </c>
      <c r="L22" s="41">
        <v>7591550</v>
      </c>
      <c r="M22" s="41">
        <v>0</v>
      </c>
      <c r="N22" s="41">
        <f t="shared" si="5"/>
        <v>7591550</v>
      </c>
      <c r="O22" s="41">
        <f t="shared" si="6"/>
        <v>144239450</v>
      </c>
      <c r="P22" s="56" t="s">
        <v>283</v>
      </c>
      <c r="Q22" s="56" t="s">
        <v>298</v>
      </c>
    </row>
    <row r="23" spans="1:17" s="2" customFormat="1" ht="15" customHeight="1" outlineLevel="2" x14ac:dyDescent="0.25">
      <c r="A23" s="6">
        <v>31</v>
      </c>
      <c r="B23" s="6" t="s">
        <v>11</v>
      </c>
      <c r="C23" s="6" t="s">
        <v>315</v>
      </c>
      <c r="D23" s="6" t="s">
        <v>7</v>
      </c>
      <c r="E23" s="6" t="s">
        <v>7</v>
      </c>
      <c r="F23" s="6" t="s">
        <v>561</v>
      </c>
      <c r="G23" s="6" t="s">
        <v>170</v>
      </c>
      <c r="H23" s="13">
        <v>30118247</v>
      </c>
      <c r="I23" s="17" t="s">
        <v>400</v>
      </c>
      <c r="J23" s="29">
        <v>1717763000</v>
      </c>
      <c r="K23" s="41">
        <v>0</v>
      </c>
      <c r="L23" s="41">
        <v>85888150</v>
      </c>
      <c r="M23" s="41">
        <v>0</v>
      </c>
      <c r="N23" s="41">
        <f t="shared" si="5"/>
        <v>85888150</v>
      </c>
      <c r="O23" s="41">
        <f t="shared" si="6"/>
        <v>1631874850</v>
      </c>
      <c r="P23" s="56" t="s">
        <v>283</v>
      </c>
      <c r="Q23" s="56" t="s">
        <v>417</v>
      </c>
    </row>
    <row r="24" spans="1:17" s="2" customFormat="1" ht="15" customHeight="1" outlineLevel="2" x14ac:dyDescent="0.25">
      <c r="A24" s="6">
        <v>31</v>
      </c>
      <c r="B24" s="6" t="s">
        <v>11</v>
      </c>
      <c r="C24" s="6" t="s">
        <v>276</v>
      </c>
      <c r="D24" s="6" t="s">
        <v>7</v>
      </c>
      <c r="E24" s="6" t="s">
        <v>7</v>
      </c>
      <c r="F24" s="6" t="s">
        <v>561</v>
      </c>
      <c r="G24" s="6" t="s">
        <v>170</v>
      </c>
      <c r="H24" s="13">
        <v>30481028</v>
      </c>
      <c r="I24" s="17" t="s">
        <v>548</v>
      </c>
      <c r="J24" s="29">
        <v>7246631000</v>
      </c>
      <c r="K24" s="41">
        <v>0</v>
      </c>
      <c r="L24" s="41">
        <v>2000000</v>
      </c>
      <c r="M24" s="41">
        <v>0</v>
      </c>
      <c r="N24" s="41">
        <f t="shared" si="5"/>
        <v>2000000</v>
      </c>
      <c r="O24" s="41">
        <f t="shared" si="6"/>
        <v>7244631000</v>
      </c>
      <c r="P24" s="56" t="s">
        <v>283</v>
      </c>
      <c r="Q24" s="56" t="s">
        <v>417</v>
      </c>
    </row>
    <row r="25" spans="1:17" s="2" customFormat="1" ht="15" customHeight="1" outlineLevel="2" x14ac:dyDescent="0.25">
      <c r="A25" s="6">
        <v>31</v>
      </c>
      <c r="B25" s="6" t="s">
        <v>11</v>
      </c>
      <c r="C25" s="6" t="s">
        <v>276</v>
      </c>
      <c r="D25" s="6" t="s">
        <v>7</v>
      </c>
      <c r="E25" s="6" t="s">
        <v>7</v>
      </c>
      <c r="F25" s="6" t="s">
        <v>561</v>
      </c>
      <c r="G25" s="6" t="s">
        <v>9</v>
      </c>
      <c r="H25" s="13">
        <v>30484063</v>
      </c>
      <c r="I25" s="17" t="s">
        <v>550</v>
      </c>
      <c r="J25" s="29">
        <v>40000000</v>
      </c>
      <c r="K25" s="41">
        <v>0</v>
      </c>
      <c r="L25" s="41">
        <v>20000000</v>
      </c>
      <c r="M25" s="41">
        <v>0</v>
      </c>
      <c r="N25" s="41">
        <f t="shared" si="5"/>
        <v>20000000</v>
      </c>
      <c r="O25" s="41">
        <f t="shared" si="6"/>
        <v>20000000</v>
      </c>
      <c r="P25" s="56" t="s">
        <v>283</v>
      </c>
      <c r="Q25" s="56" t="s">
        <v>417</v>
      </c>
    </row>
    <row r="26" spans="1:17" s="2" customFormat="1" ht="15" customHeight="1" outlineLevel="2" x14ac:dyDescent="0.25">
      <c r="A26" s="6">
        <v>31</v>
      </c>
      <c r="B26" s="6" t="s">
        <v>11</v>
      </c>
      <c r="C26" s="6" t="s">
        <v>276</v>
      </c>
      <c r="D26" s="6" t="s">
        <v>7</v>
      </c>
      <c r="E26" s="6" t="s">
        <v>7</v>
      </c>
      <c r="F26" s="6" t="s">
        <v>561</v>
      </c>
      <c r="G26" s="6" t="s">
        <v>9</v>
      </c>
      <c r="H26" s="13">
        <v>30484067</v>
      </c>
      <c r="I26" s="17" t="s">
        <v>551</v>
      </c>
      <c r="J26" s="29">
        <v>40000000</v>
      </c>
      <c r="K26" s="41">
        <v>0</v>
      </c>
      <c r="L26" s="41">
        <v>20000000</v>
      </c>
      <c r="M26" s="41">
        <v>0</v>
      </c>
      <c r="N26" s="41">
        <f t="shared" si="5"/>
        <v>20000000</v>
      </c>
      <c r="O26" s="41">
        <f t="shared" si="6"/>
        <v>20000000</v>
      </c>
      <c r="P26" s="56" t="s">
        <v>283</v>
      </c>
      <c r="Q26" s="56" t="s">
        <v>417</v>
      </c>
    </row>
    <row r="27" spans="1:17" s="2" customFormat="1" ht="15" customHeight="1" outlineLevel="2" x14ac:dyDescent="0.25">
      <c r="A27" s="6">
        <v>31</v>
      </c>
      <c r="B27" s="6" t="s">
        <v>11</v>
      </c>
      <c r="C27" s="6" t="s">
        <v>288</v>
      </c>
      <c r="D27" s="6" t="s">
        <v>7</v>
      </c>
      <c r="E27" s="6" t="s">
        <v>7</v>
      </c>
      <c r="F27" s="6" t="s">
        <v>561</v>
      </c>
      <c r="G27" s="6" t="s">
        <v>170</v>
      </c>
      <c r="H27" s="13">
        <v>30463800</v>
      </c>
      <c r="I27" s="17" t="s">
        <v>359</v>
      </c>
      <c r="J27" s="29">
        <v>1660190000</v>
      </c>
      <c r="K27" s="41">
        <v>0</v>
      </c>
      <c r="L27" s="41">
        <v>10000000</v>
      </c>
      <c r="M27" s="41">
        <v>0</v>
      </c>
      <c r="N27" s="41">
        <f t="shared" si="5"/>
        <v>10000000</v>
      </c>
      <c r="O27" s="41">
        <f t="shared" si="6"/>
        <v>1650190000</v>
      </c>
      <c r="P27" s="56" t="s">
        <v>283</v>
      </c>
      <c r="Q27" s="56" t="s">
        <v>310</v>
      </c>
    </row>
    <row r="28" spans="1:17" outlineLevel="2" x14ac:dyDescent="0.25">
      <c r="A28" s="8"/>
      <c r="B28" s="8"/>
      <c r="C28" s="8"/>
      <c r="D28" s="8"/>
      <c r="E28" s="8"/>
      <c r="F28" s="8"/>
      <c r="G28" s="8"/>
      <c r="H28" s="12"/>
      <c r="I28" s="16" t="s">
        <v>293</v>
      </c>
      <c r="J28" s="30">
        <f>SUBTOTAL(9,J19:J27)</f>
        <v>19448427000</v>
      </c>
      <c r="K28" s="30">
        <f>SUBTOTAL(9,K19:K27)</f>
        <v>0</v>
      </c>
      <c r="L28" s="30">
        <f t="shared" ref="L28:O28" si="7">SUBTOTAL(9,L19:L27)</f>
        <v>195479700</v>
      </c>
      <c r="M28" s="30">
        <f t="shared" si="7"/>
        <v>0</v>
      </c>
      <c r="N28" s="30">
        <f t="shared" si="7"/>
        <v>195479700</v>
      </c>
      <c r="O28" s="30">
        <f t="shared" si="7"/>
        <v>19252947300</v>
      </c>
      <c r="P28" s="55"/>
      <c r="Q28" s="55"/>
    </row>
    <row r="29" spans="1:17" outlineLevel="2" x14ac:dyDescent="0.25">
      <c r="A29" s="8"/>
      <c r="B29" s="8"/>
      <c r="C29" s="8"/>
      <c r="D29" s="8"/>
      <c r="E29" s="8"/>
      <c r="F29" s="8"/>
      <c r="G29" s="8"/>
      <c r="H29" s="12"/>
      <c r="I29" s="18"/>
      <c r="J29" s="28"/>
      <c r="K29" s="40"/>
      <c r="L29" s="40"/>
      <c r="M29" s="40"/>
      <c r="N29" s="40"/>
      <c r="O29" s="40"/>
      <c r="P29" s="55"/>
      <c r="Q29" s="55"/>
    </row>
    <row r="30" spans="1:17" ht="18.75" outlineLevel="1" x14ac:dyDescent="0.3">
      <c r="A30" s="8"/>
      <c r="B30" s="8"/>
      <c r="C30" s="8"/>
      <c r="D30" s="8"/>
      <c r="E30" s="9"/>
      <c r="F30" s="8"/>
      <c r="G30" s="8"/>
      <c r="H30" s="12"/>
      <c r="I30" s="53" t="s">
        <v>175</v>
      </c>
      <c r="J30" s="54">
        <f t="shared" ref="J30:O30" si="8">J7+J16+J28</f>
        <v>37711774953</v>
      </c>
      <c r="K30" s="54">
        <f t="shared" si="8"/>
        <v>3388165217</v>
      </c>
      <c r="L30" s="54">
        <f t="shared" si="8"/>
        <v>6962314246</v>
      </c>
      <c r="M30" s="54">
        <f t="shared" si="8"/>
        <v>260033480</v>
      </c>
      <c r="N30" s="54">
        <f t="shared" si="8"/>
        <v>6702280766</v>
      </c>
      <c r="O30" s="54">
        <f t="shared" si="8"/>
        <v>27361295490</v>
      </c>
      <c r="P30" s="55"/>
      <c r="Q30" s="55"/>
    </row>
    <row r="31" spans="1:17" s="3" customFormat="1" outlineLevel="1" x14ac:dyDescent="0.25">
      <c r="A31" s="8"/>
      <c r="B31" s="8"/>
      <c r="C31" s="8"/>
      <c r="D31" s="8"/>
      <c r="E31" s="9"/>
      <c r="F31" s="8"/>
      <c r="G31" s="8"/>
      <c r="H31" s="12"/>
      <c r="I31" s="20"/>
      <c r="J31" s="32"/>
      <c r="K31" s="42"/>
      <c r="L31" s="42"/>
      <c r="M31" s="42"/>
      <c r="N31" s="42"/>
      <c r="O31" s="42"/>
      <c r="P31" s="55"/>
      <c r="Q31" s="55"/>
    </row>
    <row r="32" spans="1:17" ht="26.25" outlineLevel="1" x14ac:dyDescent="0.4">
      <c r="A32" s="8"/>
      <c r="B32" s="8"/>
      <c r="C32" s="8"/>
      <c r="D32" s="8"/>
      <c r="E32" s="9"/>
      <c r="F32" s="8"/>
      <c r="G32" s="8"/>
      <c r="H32" s="12"/>
      <c r="I32" s="65" t="s">
        <v>579</v>
      </c>
      <c r="J32" s="32"/>
      <c r="K32" s="42"/>
      <c r="L32" s="42"/>
      <c r="M32" s="42"/>
      <c r="N32" s="42"/>
      <c r="O32" s="42"/>
      <c r="P32" s="57"/>
      <c r="Q32" s="57"/>
    </row>
    <row r="33" spans="1:17" outlineLevel="1" x14ac:dyDescent="0.25">
      <c r="A33" s="8"/>
      <c r="B33" s="8"/>
      <c r="C33" s="8"/>
      <c r="D33" s="8"/>
      <c r="E33" s="9"/>
      <c r="F33" s="8"/>
      <c r="G33" s="8"/>
      <c r="H33" s="12"/>
      <c r="I33" s="16" t="s">
        <v>273</v>
      </c>
      <c r="J33" s="32"/>
      <c r="K33" s="42"/>
      <c r="L33" s="42"/>
      <c r="M33" s="42"/>
      <c r="N33" s="42"/>
      <c r="O33" s="42"/>
      <c r="P33" s="57"/>
      <c r="Q33" s="57"/>
    </row>
    <row r="34" spans="1:17" s="2" customFormat="1" ht="15" customHeight="1" outlineLevel="2" x14ac:dyDescent="0.25">
      <c r="A34" s="6">
        <v>33</v>
      </c>
      <c r="B34" s="6" t="s">
        <v>5</v>
      </c>
      <c r="C34" s="6" t="s">
        <v>285</v>
      </c>
      <c r="D34" s="6" t="s">
        <v>7</v>
      </c>
      <c r="E34" s="6" t="s">
        <v>73</v>
      </c>
      <c r="F34" s="6" t="s">
        <v>14</v>
      </c>
      <c r="G34" s="6" t="s">
        <v>170</v>
      </c>
      <c r="H34" s="13">
        <v>30068581</v>
      </c>
      <c r="I34" s="17" t="s">
        <v>74</v>
      </c>
      <c r="J34" s="29">
        <v>1836998000</v>
      </c>
      <c r="K34" s="41">
        <v>1369473125</v>
      </c>
      <c r="L34" s="41">
        <v>0</v>
      </c>
      <c r="M34" s="41">
        <v>0</v>
      </c>
      <c r="N34" s="41">
        <f>L34-M34</f>
        <v>0</v>
      </c>
      <c r="O34" s="41">
        <f>J34-(K34+L34)</f>
        <v>467524875</v>
      </c>
      <c r="P34" s="56" t="s">
        <v>275</v>
      </c>
      <c r="Q34" s="56" t="s">
        <v>8</v>
      </c>
    </row>
    <row r="35" spans="1:17" outlineLevel="2" x14ac:dyDescent="0.25">
      <c r="A35" s="8"/>
      <c r="B35" s="8"/>
      <c r="C35" s="8"/>
      <c r="D35" s="8"/>
      <c r="E35" s="8"/>
      <c r="F35" s="8"/>
      <c r="G35" s="8"/>
      <c r="H35" s="12"/>
      <c r="I35" s="16" t="s">
        <v>437</v>
      </c>
      <c r="J35" s="30">
        <f t="shared" ref="J35:O35" si="9">SUBTOTAL(9,J34:J34)</f>
        <v>1836998000</v>
      </c>
      <c r="K35" s="30">
        <f t="shared" si="9"/>
        <v>1369473125</v>
      </c>
      <c r="L35" s="30">
        <f t="shared" si="9"/>
        <v>0</v>
      </c>
      <c r="M35" s="30">
        <f t="shared" si="9"/>
        <v>0</v>
      </c>
      <c r="N35" s="30">
        <f t="shared" si="9"/>
        <v>0</v>
      </c>
      <c r="O35" s="30">
        <f t="shared" si="9"/>
        <v>467524875</v>
      </c>
      <c r="P35" s="55"/>
      <c r="Q35" s="55"/>
    </row>
    <row r="36" spans="1:17" outlineLevel="2" x14ac:dyDescent="0.25">
      <c r="A36" s="8"/>
      <c r="B36" s="8"/>
      <c r="C36" s="8"/>
      <c r="D36" s="8"/>
      <c r="E36" s="8"/>
      <c r="F36" s="8"/>
      <c r="G36" s="8"/>
      <c r="H36" s="12"/>
      <c r="I36" s="18"/>
      <c r="J36" s="28"/>
      <c r="K36" s="40"/>
      <c r="L36" s="40"/>
      <c r="M36" s="40"/>
      <c r="N36" s="40"/>
      <c r="O36" s="40"/>
      <c r="P36" s="55"/>
      <c r="Q36" s="55"/>
    </row>
    <row r="37" spans="1:17" outlineLevel="2" x14ac:dyDescent="0.25">
      <c r="A37" s="8"/>
      <c r="B37" s="8"/>
      <c r="C37" s="8"/>
      <c r="D37" s="8"/>
      <c r="E37" s="8"/>
      <c r="F37" s="8"/>
      <c r="G37" s="8"/>
      <c r="H37" s="12"/>
      <c r="I37" s="16" t="s">
        <v>438</v>
      </c>
      <c r="J37" s="28"/>
      <c r="K37" s="40"/>
      <c r="L37" s="40"/>
      <c r="M37" s="40"/>
      <c r="N37" s="40"/>
      <c r="O37" s="40"/>
      <c r="P37" s="55"/>
      <c r="Q37" s="55"/>
    </row>
    <row r="38" spans="1:17" s="2" customFormat="1" ht="15" customHeight="1" outlineLevel="2" x14ac:dyDescent="0.25">
      <c r="A38" s="6">
        <v>31</v>
      </c>
      <c r="B38" s="6" t="s">
        <v>56</v>
      </c>
      <c r="C38" s="6" t="s">
        <v>276</v>
      </c>
      <c r="D38" s="6" t="s">
        <v>7</v>
      </c>
      <c r="E38" s="6" t="s">
        <v>73</v>
      </c>
      <c r="F38" s="6" t="s">
        <v>561</v>
      </c>
      <c r="G38" s="6" t="s">
        <v>9</v>
      </c>
      <c r="H38" s="13">
        <v>30412923</v>
      </c>
      <c r="I38" s="17" t="s">
        <v>287</v>
      </c>
      <c r="J38" s="29">
        <v>19780000</v>
      </c>
      <c r="K38" s="41">
        <v>3756000</v>
      </c>
      <c r="L38" s="41">
        <v>5934000</v>
      </c>
      <c r="M38" s="41">
        <v>0</v>
      </c>
      <c r="N38" s="41">
        <f>L38-M38</f>
        <v>5934000</v>
      </c>
      <c r="O38" s="41">
        <f>J38-(K38+L38)</f>
        <v>10090000</v>
      </c>
      <c r="P38" s="56" t="s">
        <v>279</v>
      </c>
      <c r="Q38" s="56" t="s">
        <v>8</v>
      </c>
    </row>
    <row r="39" spans="1:17" outlineLevel="2" x14ac:dyDescent="0.25">
      <c r="A39" s="8"/>
      <c r="B39" s="8"/>
      <c r="C39" s="8"/>
      <c r="D39" s="8"/>
      <c r="E39" s="8"/>
      <c r="F39" s="8"/>
      <c r="G39" s="8"/>
      <c r="H39" s="12"/>
      <c r="I39" s="16" t="s">
        <v>338</v>
      </c>
      <c r="J39" s="30">
        <f t="shared" ref="J39:O39" si="10">SUBTOTAL(9,J38)</f>
        <v>19780000</v>
      </c>
      <c r="K39" s="30">
        <f t="shared" si="10"/>
        <v>3756000</v>
      </c>
      <c r="L39" s="30">
        <f t="shared" si="10"/>
        <v>5934000</v>
      </c>
      <c r="M39" s="30">
        <f t="shared" si="10"/>
        <v>0</v>
      </c>
      <c r="N39" s="30">
        <f t="shared" si="10"/>
        <v>5934000</v>
      </c>
      <c r="O39" s="30">
        <f t="shared" si="10"/>
        <v>10090000</v>
      </c>
      <c r="P39" s="55"/>
      <c r="Q39" s="55"/>
    </row>
    <row r="40" spans="1:17" ht="16.5" customHeight="1" outlineLevel="2" x14ac:dyDescent="0.25">
      <c r="A40" s="8"/>
      <c r="B40" s="8"/>
      <c r="C40" s="8"/>
      <c r="D40" s="8"/>
      <c r="E40" s="8"/>
      <c r="F40" s="8"/>
      <c r="G40" s="8"/>
      <c r="H40" s="12"/>
      <c r="I40" s="18"/>
      <c r="J40" s="28"/>
      <c r="K40" s="40"/>
      <c r="L40" s="40"/>
      <c r="M40" s="40"/>
      <c r="N40" s="40"/>
      <c r="O40" s="40"/>
      <c r="P40" s="55"/>
      <c r="Q40" s="55"/>
    </row>
    <row r="41" spans="1:17" outlineLevel="2" x14ac:dyDescent="0.25">
      <c r="A41" s="8"/>
      <c r="B41" s="8"/>
      <c r="C41" s="8"/>
      <c r="D41" s="8"/>
      <c r="E41" s="8"/>
      <c r="F41" s="8"/>
      <c r="G41" s="8"/>
      <c r="H41" s="12"/>
      <c r="I41" s="16" t="s">
        <v>280</v>
      </c>
      <c r="J41" s="28"/>
      <c r="K41" s="40"/>
      <c r="L41" s="40"/>
      <c r="M41" s="40"/>
      <c r="N41" s="40"/>
      <c r="O41" s="40"/>
      <c r="P41" s="55"/>
      <c r="Q41" s="55"/>
    </row>
    <row r="42" spans="1:17" s="2" customFormat="1" ht="15" customHeight="1" outlineLevel="2" x14ac:dyDescent="0.25">
      <c r="A42" s="6">
        <v>31</v>
      </c>
      <c r="B42" s="6" t="s">
        <v>11</v>
      </c>
      <c r="C42" s="6" t="s">
        <v>285</v>
      </c>
      <c r="D42" s="6" t="s">
        <v>7</v>
      </c>
      <c r="E42" s="6" t="s">
        <v>73</v>
      </c>
      <c r="F42" s="6" t="s">
        <v>561</v>
      </c>
      <c r="G42" s="6" t="s">
        <v>9</v>
      </c>
      <c r="H42" s="13">
        <v>40001236</v>
      </c>
      <c r="I42" s="17" t="s">
        <v>621</v>
      </c>
      <c r="J42" s="29">
        <v>60000000</v>
      </c>
      <c r="K42" s="41">
        <v>0</v>
      </c>
      <c r="L42" s="41">
        <v>10000000</v>
      </c>
      <c r="M42" s="41">
        <v>0</v>
      </c>
      <c r="N42" s="41">
        <f t="shared" ref="N42:N46" si="11">L42-M42</f>
        <v>10000000</v>
      </c>
      <c r="O42" s="41">
        <f>J42-(K42+L42)</f>
        <v>50000000</v>
      </c>
      <c r="P42" s="56" t="s">
        <v>460</v>
      </c>
      <c r="Q42" s="56" t="s">
        <v>417</v>
      </c>
    </row>
    <row r="43" spans="1:17" s="2" customFormat="1" ht="15" customHeight="1" outlineLevel="2" x14ac:dyDescent="0.25">
      <c r="A43" s="6">
        <v>31</v>
      </c>
      <c r="B43" s="6" t="s">
        <v>11</v>
      </c>
      <c r="C43" s="6" t="s">
        <v>285</v>
      </c>
      <c r="D43" s="6" t="s">
        <v>7</v>
      </c>
      <c r="E43" s="6" t="s">
        <v>73</v>
      </c>
      <c r="F43" s="6" t="s">
        <v>561</v>
      </c>
      <c r="G43" s="6" t="s">
        <v>9</v>
      </c>
      <c r="H43" s="13">
        <v>40001280</v>
      </c>
      <c r="I43" s="17" t="s">
        <v>622</v>
      </c>
      <c r="J43" s="29">
        <v>80000000</v>
      </c>
      <c r="K43" s="41">
        <v>0</v>
      </c>
      <c r="L43" s="41">
        <v>15000000</v>
      </c>
      <c r="M43" s="41">
        <v>0</v>
      </c>
      <c r="N43" s="41">
        <f t="shared" si="11"/>
        <v>15000000</v>
      </c>
      <c r="O43" s="41">
        <f>J43-(K43+L43)</f>
        <v>65000000</v>
      </c>
      <c r="P43" s="56" t="s">
        <v>460</v>
      </c>
      <c r="Q43" s="56" t="s">
        <v>417</v>
      </c>
    </row>
    <row r="44" spans="1:17" s="2" customFormat="1" ht="15" customHeight="1" outlineLevel="2" x14ac:dyDescent="0.25">
      <c r="A44" s="6">
        <v>31</v>
      </c>
      <c r="B44" s="6" t="s">
        <v>11</v>
      </c>
      <c r="C44" s="6" t="s">
        <v>277</v>
      </c>
      <c r="D44" s="6" t="s">
        <v>7</v>
      </c>
      <c r="E44" s="6" t="s">
        <v>73</v>
      </c>
      <c r="F44" s="6" t="s">
        <v>103</v>
      </c>
      <c r="G44" s="6" t="s">
        <v>170</v>
      </c>
      <c r="H44" s="13">
        <v>40001267</v>
      </c>
      <c r="I44" s="17" t="s">
        <v>623</v>
      </c>
      <c r="J44" s="29">
        <v>300000000</v>
      </c>
      <c r="K44" s="41">
        <v>0</v>
      </c>
      <c r="L44" s="41">
        <v>50000000</v>
      </c>
      <c r="M44" s="41">
        <v>0</v>
      </c>
      <c r="N44" s="41">
        <f t="shared" si="11"/>
        <v>50000000</v>
      </c>
      <c r="O44" s="41">
        <f>J44-(K44+L44)</f>
        <v>250000000</v>
      </c>
      <c r="P44" s="56" t="s">
        <v>460</v>
      </c>
      <c r="Q44" s="56" t="s">
        <v>417</v>
      </c>
    </row>
    <row r="45" spans="1:17" s="2" customFormat="1" ht="15" customHeight="1" outlineLevel="2" x14ac:dyDescent="0.25">
      <c r="A45" s="6">
        <v>31</v>
      </c>
      <c r="B45" s="6" t="s">
        <v>11</v>
      </c>
      <c r="C45" s="6" t="s">
        <v>288</v>
      </c>
      <c r="D45" s="6" t="s">
        <v>7</v>
      </c>
      <c r="E45" s="6" t="s">
        <v>73</v>
      </c>
      <c r="F45" s="6" t="s">
        <v>561</v>
      </c>
      <c r="G45" s="6" t="s">
        <v>9</v>
      </c>
      <c r="H45" s="13">
        <v>40001260</v>
      </c>
      <c r="I45" s="17" t="s">
        <v>624</v>
      </c>
      <c r="J45" s="29">
        <v>40000000</v>
      </c>
      <c r="K45" s="41">
        <v>0</v>
      </c>
      <c r="L45" s="41">
        <v>10000000</v>
      </c>
      <c r="M45" s="41">
        <v>0</v>
      </c>
      <c r="N45" s="41">
        <f t="shared" si="11"/>
        <v>10000000</v>
      </c>
      <c r="O45" s="41">
        <f>J45-(K45+L45)</f>
        <v>30000000</v>
      </c>
      <c r="P45" s="56" t="s">
        <v>460</v>
      </c>
      <c r="Q45" s="56" t="s">
        <v>417</v>
      </c>
    </row>
    <row r="46" spans="1:17" s="2" customFormat="1" ht="15" customHeight="1" outlineLevel="2" x14ac:dyDescent="0.25">
      <c r="A46" s="6">
        <v>31</v>
      </c>
      <c r="B46" s="6" t="s">
        <v>11</v>
      </c>
      <c r="C46" s="6" t="s">
        <v>277</v>
      </c>
      <c r="D46" s="6" t="s">
        <v>7</v>
      </c>
      <c r="E46" s="6" t="s">
        <v>73</v>
      </c>
      <c r="F46" s="6" t="s">
        <v>561</v>
      </c>
      <c r="G46" s="6" t="s">
        <v>170</v>
      </c>
      <c r="H46" s="13">
        <v>40001253</v>
      </c>
      <c r="I46" s="17" t="s">
        <v>625</v>
      </c>
      <c r="J46" s="29">
        <v>187385000</v>
      </c>
      <c r="K46" s="41">
        <v>0</v>
      </c>
      <c r="L46" s="41">
        <v>50000000</v>
      </c>
      <c r="M46" s="41">
        <v>0</v>
      </c>
      <c r="N46" s="41">
        <f t="shared" si="11"/>
        <v>50000000</v>
      </c>
      <c r="O46" s="41">
        <f>J46-(K46+L46)</f>
        <v>137385000</v>
      </c>
      <c r="P46" s="56" t="s">
        <v>460</v>
      </c>
      <c r="Q46" s="56" t="s">
        <v>417</v>
      </c>
    </row>
    <row r="47" spans="1:17" outlineLevel="2" x14ac:dyDescent="0.25">
      <c r="A47" s="8"/>
      <c r="B47" s="8"/>
      <c r="C47" s="8"/>
      <c r="D47" s="8"/>
      <c r="E47" s="8"/>
      <c r="F47" s="8"/>
      <c r="G47" s="8"/>
      <c r="H47" s="12"/>
      <c r="I47" s="16" t="s">
        <v>293</v>
      </c>
      <c r="J47" s="30">
        <f t="shared" ref="J47:O47" si="12">SUBTOTAL(9,J42:J46)</f>
        <v>667385000</v>
      </c>
      <c r="K47" s="30">
        <f t="shared" si="12"/>
        <v>0</v>
      </c>
      <c r="L47" s="30">
        <f t="shared" si="12"/>
        <v>135000000</v>
      </c>
      <c r="M47" s="30">
        <f t="shared" si="12"/>
        <v>0</v>
      </c>
      <c r="N47" s="30">
        <f t="shared" si="12"/>
        <v>135000000</v>
      </c>
      <c r="O47" s="30">
        <f t="shared" si="12"/>
        <v>532385000</v>
      </c>
      <c r="P47" s="55"/>
      <c r="Q47" s="55"/>
    </row>
    <row r="48" spans="1:17" outlineLevel="2" x14ac:dyDescent="0.25">
      <c r="A48" s="8"/>
      <c r="B48" s="8"/>
      <c r="C48" s="8"/>
      <c r="D48" s="8"/>
      <c r="E48" s="8"/>
      <c r="F48" s="8"/>
      <c r="G48" s="8"/>
      <c r="H48" s="12"/>
      <c r="I48" s="18"/>
      <c r="J48" s="28"/>
      <c r="K48" s="40"/>
      <c r="L48" s="40"/>
      <c r="M48" s="40"/>
      <c r="N48" s="40"/>
      <c r="O48" s="40"/>
      <c r="P48" s="55"/>
      <c r="Q48" s="55"/>
    </row>
    <row r="49" spans="1:17" ht="18.75" outlineLevel="1" x14ac:dyDescent="0.3">
      <c r="A49" s="8"/>
      <c r="B49" s="8"/>
      <c r="C49" s="8"/>
      <c r="D49" s="8"/>
      <c r="E49" s="9"/>
      <c r="F49" s="8"/>
      <c r="G49" s="8"/>
      <c r="H49" s="12"/>
      <c r="I49" s="53" t="s">
        <v>620</v>
      </c>
      <c r="J49" s="54">
        <f t="shared" ref="J49:O49" si="13">J47+J39+J35</f>
        <v>2524163000</v>
      </c>
      <c r="K49" s="54">
        <f t="shared" si="13"/>
        <v>1373229125</v>
      </c>
      <c r="L49" s="54">
        <f t="shared" si="13"/>
        <v>140934000</v>
      </c>
      <c r="M49" s="54">
        <f t="shared" si="13"/>
        <v>0</v>
      </c>
      <c r="N49" s="54">
        <f t="shared" si="13"/>
        <v>140934000</v>
      </c>
      <c r="O49" s="54">
        <f t="shared" si="13"/>
        <v>1009999875</v>
      </c>
      <c r="P49" s="55"/>
      <c r="Q49" s="55"/>
    </row>
    <row r="50" spans="1:17" s="3" customFormat="1" ht="18.75" customHeight="1" outlineLevel="1" x14ac:dyDescent="0.25">
      <c r="A50" s="8"/>
      <c r="B50" s="8"/>
      <c r="C50" s="8"/>
      <c r="D50" s="8"/>
      <c r="E50" s="9"/>
      <c r="F50" s="8"/>
      <c r="G50" s="8"/>
      <c r="H50" s="12"/>
      <c r="I50" s="20"/>
      <c r="J50" s="32"/>
      <c r="K50" s="42"/>
      <c r="L50" s="42"/>
      <c r="M50" s="42"/>
      <c r="N50" s="42"/>
      <c r="O50" s="42"/>
      <c r="P50" s="55"/>
      <c r="Q50" s="55"/>
    </row>
    <row r="51" spans="1:17" ht="26.25" outlineLevel="1" x14ac:dyDescent="0.4">
      <c r="A51" s="8"/>
      <c r="B51" s="8"/>
      <c r="C51" s="8"/>
      <c r="D51" s="8"/>
      <c r="E51" s="9"/>
      <c r="F51" s="8"/>
      <c r="G51" s="8"/>
      <c r="H51" s="12"/>
      <c r="I51" s="65" t="s">
        <v>204</v>
      </c>
      <c r="J51" s="32"/>
      <c r="K51" s="42"/>
      <c r="L51" s="42"/>
      <c r="M51" s="42"/>
      <c r="N51" s="42"/>
      <c r="O51" s="42"/>
      <c r="P51" s="57"/>
      <c r="Q51" s="57"/>
    </row>
    <row r="52" spans="1:17" outlineLevel="1" x14ac:dyDescent="0.25">
      <c r="A52" s="8"/>
      <c r="B52" s="8"/>
      <c r="C52" s="8"/>
      <c r="D52" s="8"/>
      <c r="E52" s="9"/>
      <c r="F52" s="8"/>
      <c r="G52" s="8"/>
      <c r="H52" s="12"/>
      <c r="I52" s="23" t="s">
        <v>273</v>
      </c>
      <c r="J52" s="32"/>
      <c r="K52" s="42"/>
      <c r="L52" s="42"/>
      <c r="M52" s="42"/>
      <c r="N52" s="42"/>
      <c r="O52" s="42"/>
      <c r="P52" s="55"/>
      <c r="Q52" s="55"/>
    </row>
    <row r="53" spans="1:17" s="2" customFormat="1" ht="15" customHeight="1" outlineLevel="2" x14ac:dyDescent="0.25">
      <c r="A53" s="6">
        <v>31</v>
      </c>
      <c r="B53" s="6" t="s">
        <v>5</v>
      </c>
      <c r="C53" s="6" t="s">
        <v>276</v>
      </c>
      <c r="D53" s="6" t="s">
        <v>7</v>
      </c>
      <c r="E53" s="6" t="s">
        <v>16</v>
      </c>
      <c r="F53" s="6" t="s">
        <v>561</v>
      </c>
      <c r="G53" s="6" t="s">
        <v>9</v>
      </c>
      <c r="H53" s="13">
        <v>30171875</v>
      </c>
      <c r="I53" s="17" t="s">
        <v>104</v>
      </c>
      <c r="J53" s="29">
        <v>19500000</v>
      </c>
      <c r="K53" s="41">
        <v>0</v>
      </c>
      <c r="L53" s="41">
        <f>14500000-1046167</f>
        <v>13453833</v>
      </c>
      <c r="M53" s="41">
        <v>0</v>
      </c>
      <c r="N53" s="41">
        <f t="shared" ref="N53:N57" si="14">L53-M53</f>
        <v>13453833</v>
      </c>
      <c r="O53" s="41">
        <f>J53-(K53+L53)</f>
        <v>6046167</v>
      </c>
      <c r="P53" s="56" t="s">
        <v>275</v>
      </c>
      <c r="Q53" s="56" t="s">
        <v>8</v>
      </c>
    </row>
    <row r="54" spans="1:17" s="2" customFormat="1" ht="15" customHeight="1" outlineLevel="2" x14ac:dyDescent="0.25">
      <c r="A54" s="6">
        <v>31</v>
      </c>
      <c r="B54" s="6" t="s">
        <v>5</v>
      </c>
      <c r="C54" s="6" t="s">
        <v>276</v>
      </c>
      <c r="D54" s="6" t="s">
        <v>7</v>
      </c>
      <c r="E54" s="6" t="s">
        <v>16</v>
      </c>
      <c r="F54" s="6" t="s">
        <v>561</v>
      </c>
      <c r="G54" s="6" t="s">
        <v>9</v>
      </c>
      <c r="H54" s="13">
        <v>30171924</v>
      </c>
      <c r="I54" s="17" t="s">
        <v>552</v>
      </c>
      <c r="J54" s="29">
        <v>17905700</v>
      </c>
      <c r="K54" s="41">
        <v>11161820</v>
      </c>
      <c r="L54" s="41">
        <v>6743880</v>
      </c>
      <c r="M54" s="41">
        <v>0</v>
      </c>
      <c r="N54" s="41">
        <f t="shared" si="14"/>
        <v>6743880</v>
      </c>
      <c r="O54" s="41">
        <f>J54-(K54+L54)</f>
        <v>0</v>
      </c>
      <c r="P54" s="56" t="s">
        <v>275</v>
      </c>
      <c r="Q54" s="56" t="s">
        <v>8</v>
      </c>
    </row>
    <row r="55" spans="1:17" s="2" customFormat="1" ht="15" customHeight="1" outlineLevel="2" x14ac:dyDescent="0.25">
      <c r="A55" s="6">
        <v>31</v>
      </c>
      <c r="B55" s="6" t="s">
        <v>5</v>
      </c>
      <c r="C55" s="6" t="s">
        <v>285</v>
      </c>
      <c r="D55" s="6" t="s">
        <v>7</v>
      </c>
      <c r="E55" s="6" t="s">
        <v>16</v>
      </c>
      <c r="F55" s="6" t="s">
        <v>14</v>
      </c>
      <c r="G55" s="6" t="s">
        <v>170</v>
      </c>
      <c r="H55" s="13">
        <v>30074834</v>
      </c>
      <c r="I55" s="17" t="s">
        <v>662</v>
      </c>
      <c r="J55" s="29">
        <v>999484566</v>
      </c>
      <c r="K55" s="41">
        <v>929328037</v>
      </c>
      <c r="L55" s="41">
        <v>55588067</v>
      </c>
      <c r="M55" s="41">
        <v>55588067</v>
      </c>
      <c r="N55" s="41">
        <f t="shared" si="14"/>
        <v>0</v>
      </c>
      <c r="O55" s="41">
        <f>J55-(K55+L55)</f>
        <v>14568462</v>
      </c>
      <c r="P55" s="56" t="s">
        <v>275</v>
      </c>
      <c r="Q55" s="56" t="s">
        <v>8</v>
      </c>
    </row>
    <row r="56" spans="1:17" s="2" customFormat="1" ht="15" customHeight="1" outlineLevel="2" x14ac:dyDescent="0.25">
      <c r="A56" s="6">
        <v>31</v>
      </c>
      <c r="B56" s="6" t="s">
        <v>5</v>
      </c>
      <c r="C56" s="6" t="s">
        <v>288</v>
      </c>
      <c r="D56" s="6" t="s">
        <v>7</v>
      </c>
      <c r="E56" s="6" t="s">
        <v>16</v>
      </c>
      <c r="F56" s="6" t="s">
        <v>247</v>
      </c>
      <c r="G56" s="6" t="s">
        <v>170</v>
      </c>
      <c r="H56" s="13">
        <v>30134906</v>
      </c>
      <c r="I56" s="17" t="s">
        <v>578</v>
      </c>
      <c r="J56" s="29">
        <f>1727840672+1046167</f>
        <v>1728886839</v>
      </c>
      <c r="K56" s="41">
        <v>1727840672</v>
      </c>
      <c r="L56" s="41">
        <v>1046167</v>
      </c>
      <c r="M56" s="41">
        <v>1046167</v>
      </c>
      <c r="N56" s="41">
        <f t="shared" si="14"/>
        <v>0</v>
      </c>
      <c r="O56" s="41">
        <f>J56-(K56+L56)</f>
        <v>0</v>
      </c>
      <c r="P56" s="56" t="s">
        <v>564</v>
      </c>
      <c r="Q56" s="56" t="s">
        <v>8</v>
      </c>
    </row>
    <row r="57" spans="1:17" s="2" customFormat="1" ht="15" customHeight="1" outlineLevel="2" x14ac:dyDescent="0.25">
      <c r="A57" s="6">
        <v>31</v>
      </c>
      <c r="B57" s="6" t="s">
        <v>5</v>
      </c>
      <c r="C57" s="6" t="s">
        <v>276</v>
      </c>
      <c r="D57" s="6" t="s">
        <v>7</v>
      </c>
      <c r="E57" s="6" t="s">
        <v>16</v>
      </c>
      <c r="F57" s="6" t="s">
        <v>561</v>
      </c>
      <c r="G57" s="6" t="s">
        <v>9</v>
      </c>
      <c r="H57" s="13">
        <v>30171923</v>
      </c>
      <c r="I57" s="17" t="s">
        <v>553</v>
      </c>
      <c r="J57" s="29">
        <v>19500000</v>
      </c>
      <c r="K57" s="41">
        <v>3900000</v>
      </c>
      <c r="L57" s="41">
        <v>15600000</v>
      </c>
      <c r="M57" s="41">
        <v>0</v>
      </c>
      <c r="N57" s="41">
        <f t="shared" si="14"/>
        <v>15600000</v>
      </c>
      <c r="O57" s="41">
        <f>J57-(K57+L57)</f>
        <v>0</v>
      </c>
      <c r="P57" s="56" t="s">
        <v>275</v>
      </c>
      <c r="Q57" s="56" t="s">
        <v>8</v>
      </c>
    </row>
    <row r="58" spans="1:17" outlineLevel="2" x14ac:dyDescent="0.25">
      <c r="A58" s="8"/>
      <c r="B58" s="8"/>
      <c r="C58" s="8"/>
      <c r="D58" s="8"/>
      <c r="E58" s="8"/>
      <c r="F58" s="8"/>
      <c r="G58" s="8"/>
      <c r="H58" s="12"/>
      <c r="I58" s="22" t="s">
        <v>437</v>
      </c>
      <c r="J58" s="49">
        <f t="shared" ref="J58:O58" si="15">SUBTOTAL(9,J53:J57)</f>
        <v>2785277105</v>
      </c>
      <c r="K58" s="49">
        <f t="shared" si="15"/>
        <v>2672230529</v>
      </c>
      <c r="L58" s="49">
        <f t="shared" si="15"/>
        <v>92431947</v>
      </c>
      <c r="M58" s="49">
        <f t="shared" si="15"/>
        <v>56634234</v>
      </c>
      <c r="N58" s="49">
        <f t="shared" si="15"/>
        <v>35797713</v>
      </c>
      <c r="O58" s="49">
        <f t="shared" si="15"/>
        <v>20614629</v>
      </c>
      <c r="P58" s="55"/>
      <c r="Q58" s="55"/>
    </row>
    <row r="59" spans="1:17" outlineLevel="2" x14ac:dyDescent="0.25">
      <c r="A59" s="8"/>
      <c r="B59" s="8"/>
      <c r="C59" s="8"/>
      <c r="D59" s="8"/>
      <c r="E59" s="8"/>
      <c r="F59" s="8"/>
      <c r="G59" s="8"/>
      <c r="H59" s="12"/>
      <c r="I59" s="18"/>
      <c r="J59" s="28"/>
      <c r="K59" s="40"/>
      <c r="L59" s="40"/>
      <c r="M59" s="40"/>
      <c r="N59" s="40"/>
      <c r="O59" s="40"/>
      <c r="P59" s="55"/>
      <c r="Q59" s="55"/>
    </row>
    <row r="60" spans="1:17" outlineLevel="2" x14ac:dyDescent="0.25">
      <c r="A60" s="8"/>
      <c r="B60" s="8"/>
      <c r="C60" s="8"/>
      <c r="D60" s="8"/>
      <c r="E60" s="8"/>
      <c r="F60" s="8"/>
      <c r="G60" s="8"/>
      <c r="H60" s="12"/>
      <c r="I60" s="23" t="s">
        <v>438</v>
      </c>
      <c r="J60" s="28"/>
      <c r="K60" s="40"/>
      <c r="L60" s="40"/>
      <c r="M60" s="40"/>
      <c r="N60" s="40"/>
      <c r="O60" s="40"/>
      <c r="P60" s="55"/>
      <c r="Q60" s="55"/>
    </row>
    <row r="61" spans="1:17" s="2" customFormat="1" ht="15" customHeight="1" outlineLevel="2" x14ac:dyDescent="0.25">
      <c r="A61" s="6">
        <v>31</v>
      </c>
      <c r="B61" s="6" t="s">
        <v>56</v>
      </c>
      <c r="C61" s="6" t="s">
        <v>285</v>
      </c>
      <c r="D61" s="6" t="s">
        <v>7</v>
      </c>
      <c r="E61" s="6" t="s">
        <v>16</v>
      </c>
      <c r="F61" s="6" t="s">
        <v>561</v>
      </c>
      <c r="G61" s="6" t="s">
        <v>170</v>
      </c>
      <c r="H61" s="13">
        <v>30397335</v>
      </c>
      <c r="I61" s="17" t="s">
        <v>394</v>
      </c>
      <c r="J61" s="29">
        <v>529939000</v>
      </c>
      <c r="K61" s="41">
        <v>0</v>
      </c>
      <c r="L61" s="41">
        <v>52993900</v>
      </c>
      <c r="M61" s="41">
        <v>0</v>
      </c>
      <c r="N61" s="41">
        <f t="shared" ref="N61:N63" si="16">L61-M61</f>
        <v>52993900</v>
      </c>
      <c r="O61" s="41">
        <f>J61-(K61+L61)</f>
        <v>476945100</v>
      </c>
      <c r="P61" s="56" t="s">
        <v>515</v>
      </c>
      <c r="Q61" s="56" t="s">
        <v>8</v>
      </c>
    </row>
    <row r="62" spans="1:17" s="2" customFormat="1" ht="15" customHeight="1" outlineLevel="2" x14ac:dyDescent="0.25">
      <c r="A62" s="6">
        <v>31</v>
      </c>
      <c r="B62" s="6" t="s">
        <v>56</v>
      </c>
      <c r="C62" s="6" t="s">
        <v>277</v>
      </c>
      <c r="D62" s="6" t="s">
        <v>7</v>
      </c>
      <c r="E62" s="6" t="s">
        <v>16</v>
      </c>
      <c r="F62" s="6" t="s">
        <v>103</v>
      </c>
      <c r="G62" s="6" t="s">
        <v>170</v>
      </c>
      <c r="H62" s="13">
        <v>40000611</v>
      </c>
      <c r="I62" s="17" t="s">
        <v>601</v>
      </c>
      <c r="J62" s="29">
        <v>222275000</v>
      </c>
      <c r="K62" s="41">
        <v>0</v>
      </c>
      <c r="L62" s="41">
        <v>20000000</v>
      </c>
      <c r="M62" s="41">
        <v>0</v>
      </c>
      <c r="N62" s="41">
        <f t="shared" si="16"/>
        <v>20000000</v>
      </c>
      <c r="O62" s="41">
        <f>J62-(K62+L62)</f>
        <v>202275000</v>
      </c>
      <c r="P62" s="56" t="s">
        <v>284</v>
      </c>
      <c r="Q62" s="56" t="s">
        <v>10</v>
      </c>
    </row>
    <row r="63" spans="1:17" s="2" customFormat="1" ht="15" customHeight="1" outlineLevel="2" x14ac:dyDescent="0.25">
      <c r="A63" s="6">
        <v>29</v>
      </c>
      <c r="B63" s="6" t="s">
        <v>56</v>
      </c>
      <c r="C63" s="6" t="s">
        <v>288</v>
      </c>
      <c r="D63" s="6" t="s">
        <v>7</v>
      </c>
      <c r="E63" s="6" t="s">
        <v>16</v>
      </c>
      <c r="F63" s="6" t="s">
        <v>561</v>
      </c>
      <c r="G63" s="6" t="s">
        <v>170</v>
      </c>
      <c r="H63" s="13">
        <v>40000513</v>
      </c>
      <c r="I63" s="17" t="s">
        <v>597</v>
      </c>
      <c r="J63" s="29">
        <v>64796000</v>
      </c>
      <c r="K63" s="41">
        <v>0</v>
      </c>
      <c r="L63" s="41">
        <v>64796000</v>
      </c>
      <c r="M63" s="41">
        <v>0</v>
      </c>
      <c r="N63" s="41">
        <f t="shared" si="16"/>
        <v>64796000</v>
      </c>
      <c r="O63" s="41">
        <f>J63-(K63+L63)</f>
        <v>0</v>
      </c>
      <c r="P63" s="56" t="s">
        <v>284</v>
      </c>
      <c r="Q63" s="56" t="s">
        <v>10</v>
      </c>
    </row>
    <row r="64" spans="1:17" ht="15" customHeight="1" outlineLevel="2" x14ac:dyDescent="0.25">
      <c r="A64" s="3"/>
      <c r="B64" s="3"/>
      <c r="C64" s="3"/>
      <c r="D64" s="3"/>
      <c r="E64" s="3"/>
      <c r="F64" s="3"/>
      <c r="G64" s="3"/>
      <c r="H64" s="15"/>
      <c r="I64" s="22" t="s">
        <v>338</v>
      </c>
      <c r="J64" s="49">
        <f t="shared" ref="J64:O64" si="17">SUBTOTAL(9,J61:J63)</f>
        <v>817010000</v>
      </c>
      <c r="K64" s="49">
        <f t="shared" si="17"/>
        <v>0</v>
      </c>
      <c r="L64" s="49">
        <f t="shared" si="17"/>
        <v>137789900</v>
      </c>
      <c r="M64" s="49">
        <f t="shared" si="17"/>
        <v>0</v>
      </c>
      <c r="N64" s="49">
        <f t="shared" si="17"/>
        <v>137789900</v>
      </c>
      <c r="O64" s="49">
        <f t="shared" si="17"/>
        <v>679220100</v>
      </c>
      <c r="P64" s="58"/>
      <c r="Q64" s="58"/>
    </row>
    <row r="65" spans="1:17" outlineLevel="2" x14ac:dyDescent="0.25">
      <c r="A65" s="8"/>
      <c r="B65" s="8"/>
      <c r="C65" s="8"/>
      <c r="D65" s="8"/>
      <c r="E65" s="8"/>
      <c r="F65" s="8"/>
      <c r="G65" s="8"/>
      <c r="H65" s="12"/>
      <c r="I65" s="18"/>
      <c r="J65" s="28"/>
      <c r="K65" s="40"/>
      <c r="L65" s="40"/>
      <c r="M65" s="40"/>
      <c r="N65" s="40"/>
      <c r="O65" s="40"/>
      <c r="P65" s="55"/>
      <c r="Q65" s="55"/>
    </row>
    <row r="66" spans="1:17" outlineLevel="2" x14ac:dyDescent="0.25">
      <c r="A66" s="8"/>
      <c r="B66" s="8"/>
      <c r="C66" s="8"/>
      <c r="D66" s="8"/>
      <c r="E66" s="8"/>
      <c r="F66" s="8"/>
      <c r="G66" s="8"/>
      <c r="H66" s="12"/>
      <c r="I66" s="16" t="s">
        <v>280</v>
      </c>
      <c r="J66" s="28"/>
      <c r="K66" s="40"/>
      <c r="L66" s="40"/>
      <c r="M66" s="40"/>
      <c r="N66" s="40"/>
      <c r="O66" s="40"/>
      <c r="P66" s="55"/>
      <c r="Q66" s="55"/>
    </row>
    <row r="67" spans="1:17" s="2" customFormat="1" ht="15" customHeight="1" outlineLevel="2" x14ac:dyDescent="0.25">
      <c r="A67" s="6">
        <v>31</v>
      </c>
      <c r="B67" s="6" t="s">
        <v>11</v>
      </c>
      <c r="C67" s="6" t="s">
        <v>290</v>
      </c>
      <c r="D67" s="6" t="s">
        <v>7</v>
      </c>
      <c r="E67" s="6" t="s">
        <v>16</v>
      </c>
      <c r="F67" s="6" t="s">
        <v>561</v>
      </c>
      <c r="G67" s="6" t="s">
        <v>170</v>
      </c>
      <c r="H67" s="13">
        <v>30134930</v>
      </c>
      <c r="I67" s="21" t="s">
        <v>412</v>
      </c>
      <c r="J67" s="29">
        <v>937003000</v>
      </c>
      <c r="K67" s="41">
        <v>0</v>
      </c>
      <c r="L67" s="41">
        <v>90000000</v>
      </c>
      <c r="M67" s="41">
        <v>0</v>
      </c>
      <c r="N67" s="41">
        <f t="shared" ref="N67:N72" si="18">L67-M67</f>
        <v>90000000</v>
      </c>
      <c r="O67" s="41">
        <f t="shared" ref="O67:O72" si="19">J67-(K67+L67)</f>
        <v>847003000</v>
      </c>
      <c r="P67" s="56" t="s">
        <v>283</v>
      </c>
      <c r="Q67" s="56" t="s">
        <v>298</v>
      </c>
    </row>
    <row r="68" spans="1:17" s="2" customFormat="1" ht="15" customHeight="1" outlineLevel="2" x14ac:dyDescent="0.25">
      <c r="A68" s="6">
        <v>31</v>
      </c>
      <c r="B68" s="6" t="s">
        <v>11</v>
      </c>
      <c r="C68" s="6" t="s">
        <v>285</v>
      </c>
      <c r="D68" s="6" t="s">
        <v>7</v>
      </c>
      <c r="E68" s="6" t="s">
        <v>16</v>
      </c>
      <c r="F68" s="6" t="s">
        <v>14</v>
      </c>
      <c r="G68" s="6" t="s">
        <v>9</v>
      </c>
      <c r="H68" s="13">
        <v>30486132</v>
      </c>
      <c r="I68" s="17" t="s">
        <v>453</v>
      </c>
      <c r="J68" s="29">
        <v>38000000</v>
      </c>
      <c r="K68" s="41">
        <v>0</v>
      </c>
      <c r="L68" s="41">
        <v>5000000</v>
      </c>
      <c r="M68" s="41">
        <v>0</v>
      </c>
      <c r="N68" s="41">
        <f t="shared" si="18"/>
        <v>5000000</v>
      </c>
      <c r="O68" s="41">
        <f t="shared" si="19"/>
        <v>33000000</v>
      </c>
      <c r="P68" s="56" t="s">
        <v>283</v>
      </c>
      <c r="Q68" s="56" t="s">
        <v>417</v>
      </c>
    </row>
    <row r="69" spans="1:17" s="2" customFormat="1" ht="15" customHeight="1" outlineLevel="2" x14ac:dyDescent="0.25">
      <c r="A69" s="6">
        <v>31</v>
      </c>
      <c r="B69" s="6" t="s">
        <v>11</v>
      </c>
      <c r="C69" s="6" t="s">
        <v>289</v>
      </c>
      <c r="D69" s="6" t="s">
        <v>7</v>
      </c>
      <c r="E69" s="6" t="s">
        <v>16</v>
      </c>
      <c r="F69" s="6" t="s">
        <v>81</v>
      </c>
      <c r="G69" s="6" t="s">
        <v>170</v>
      </c>
      <c r="H69" s="13">
        <v>30426925</v>
      </c>
      <c r="I69" s="17" t="s">
        <v>478</v>
      </c>
      <c r="J69" s="29">
        <v>246139000</v>
      </c>
      <c r="K69" s="41">
        <v>0</v>
      </c>
      <c r="L69" s="41">
        <v>10000000</v>
      </c>
      <c r="M69" s="41">
        <v>0</v>
      </c>
      <c r="N69" s="41">
        <f t="shared" si="18"/>
        <v>10000000</v>
      </c>
      <c r="O69" s="41">
        <f t="shared" si="19"/>
        <v>236139000</v>
      </c>
      <c r="P69" s="56" t="s">
        <v>283</v>
      </c>
      <c r="Q69" s="56" t="s">
        <v>417</v>
      </c>
    </row>
    <row r="70" spans="1:17" s="2" customFormat="1" ht="15" customHeight="1" outlineLevel="2" x14ac:dyDescent="0.25">
      <c r="A70" s="6">
        <v>31</v>
      </c>
      <c r="B70" s="6" t="s">
        <v>11</v>
      </c>
      <c r="C70" s="6" t="s">
        <v>289</v>
      </c>
      <c r="D70" s="6" t="s">
        <v>7</v>
      </c>
      <c r="E70" s="6" t="s">
        <v>16</v>
      </c>
      <c r="F70" s="6" t="s">
        <v>81</v>
      </c>
      <c r="G70" s="6" t="s">
        <v>170</v>
      </c>
      <c r="H70" s="13">
        <v>40000904</v>
      </c>
      <c r="I70" s="17" t="s">
        <v>479</v>
      </c>
      <c r="J70" s="29">
        <v>214146000</v>
      </c>
      <c r="K70" s="41">
        <v>0</v>
      </c>
      <c r="L70" s="41">
        <v>10000000</v>
      </c>
      <c r="M70" s="41">
        <v>0</v>
      </c>
      <c r="N70" s="41">
        <f t="shared" si="18"/>
        <v>10000000</v>
      </c>
      <c r="O70" s="41">
        <f t="shared" si="19"/>
        <v>204146000</v>
      </c>
      <c r="P70" s="56" t="s">
        <v>283</v>
      </c>
      <c r="Q70" s="56" t="s">
        <v>417</v>
      </c>
    </row>
    <row r="71" spans="1:17" s="2" customFormat="1" ht="15" customHeight="1" outlineLevel="2" x14ac:dyDescent="0.25">
      <c r="A71" s="6">
        <v>31</v>
      </c>
      <c r="B71" s="6" t="s">
        <v>11</v>
      </c>
      <c r="C71" s="6" t="s">
        <v>277</v>
      </c>
      <c r="D71" s="6" t="s">
        <v>7</v>
      </c>
      <c r="E71" s="6" t="s">
        <v>16</v>
      </c>
      <c r="F71" s="6" t="s">
        <v>103</v>
      </c>
      <c r="G71" s="6" t="s">
        <v>170</v>
      </c>
      <c r="H71" s="13">
        <v>40000636</v>
      </c>
      <c r="I71" s="17" t="s">
        <v>603</v>
      </c>
      <c r="J71" s="29">
        <v>139062000</v>
      </c>
      <c r="K71" s="41">
        <v>0</v>
      </c>
      <c r="L71" s="41">
        <v>20000000</v>
      </c>
      <c r="M71" s="41">
        <v>0</v>
      </c>
      <c r="N71" s="41">
        <f t="shared" si="18"/>
        <v>20000000</v>
      </c>
      <c r="O71" s="41">
        <f t="shared" si="19"/>
        <v>119062000</v>
      </c>
      <c r="P71" s="56" t="s">
        <v>604</v>
      </c>
      <c r="Q71" s="56" t="s">
        <v>417</v>
      </c>
    </row>
    <row r="72" spans="1:17" s="2" customFormat="1" ht="15" customHeight="1" outlineLevel="2" x14ac:dyDescent="0.25">
      <c r="A72" s="6">
        <v>31</v>
      </c>
      <c r="B72" s="6" t="s">
        <v>11</v>
      </c>
      <c r="C72" s="6" t="s">
        <v>276</v>
      </c>
      <c r="D72" s="6" t="s">
        <v>7</v>
      </c>
      <c r="E72" s="6" t="s">
        <v>16</v>
      </c>
      <c r="F72" s="6" t="s">
        <v>103</v>
      </c>
      <c r="G72" s="6" t="s">
        <v>170</v>
      </c>
      <c r="H72" s="13">
        <v>30068433</v>
      </c>
      <c r="I72" s="17" t="s">
        <v>602</v>
      </c>
      <c r="J72" s="29">
        <v>507925000</v>
      </c>
      <c r="K72" s="41">
        <v>12832500</v>
      </c>
      <c r="L72" s="41">
        <v>20000000</v>
      </c>
      <c r="M72" s="41">
        <v>0</v>
      </c>
      <c r="N72" s="41">
        <f t="shared" si="18"/>
        <v>20000000</v>
      </c>
      <c r="O72" s="41">
        <f t="shared" si="19"/>
        <v>475092500</v>
      </c>
      <c r="P72" s="56" t="s">
        <v>604</v>
      </c>
      <c r="Q72" s="56" t="s">
        <v>310</v>
      </c>
    </row>
    <row r="73" spans="1:17" outlineLevel="2" x14ac:dyDescent="0.25">
      <c r="A73" s="8"/>
      <c r="B73" s="8"/>
      <c r="C73" s="8"/>
      <c r="D73" s="8"/>
      <c r="E73" s="8"/>
      <c r="F73" s="8"/>
      <c r="G73" s="8"/>
      <c r="H73" s="12"/>
      <c r="I73" s="22" t="s">
        <v>293</v>
      </c>
      <c r="J73" s="33">
        <f t="shared" ref="J73:O73" si="20">SUBTOTAL(9,J67:J72)</f>
        <v>2082275000</v>
      </c>
      <c r="K73" s="33">
        <f t="shared" si="20"/>
        <v>12832500</v>
      </c>
      <c r="L73" s="33">
        <f t="shared" si="20"/>
        <v>155000000</v>
      </c>
      <c r="M73" s="33">
        <f t="shared" si="20"/>
        <v>0</v>
      </c>
      <c r="N73" s="33">
        <f t="shared" si="20"/>
        <v>155000000</v>
      </c>
      <c r="O73" s="33">
        <f t="shared" si="20"/>
        <v>1914442500</v>
      </c>
      <c r="P73" s="55"/>
      <c r="Q73" s="55"/>
    </row>
    <row r="74" spans="1:17" outlineLevel="2" x14ac:dyDescent="0.25">
      <c r="A74" s="8"/>
      <c r="B74" s="8"/>
      <c r="C74" s="8"/>
      <c r="D74" s="8"/>
      <c r="E74" s="8"/>
      <c r="F74" s="8"/>
      <c r="G74" s="8"/>
      <c r="H74" s="12"/>
      <c r="I74" s="18"/>
      <c r="J74" s="28"/>
      <c r="K74" s="40"/>
      <c r="L74" s="40"/>
      <c r="M74" s="40"/>
      <c r="N74" s="40"/>
      <c r="O74" s="40"/>
      <c r="P74" s="55"/>
      <c r="Q74" s="55"/>
    </row>
    <row r="75" spans="1:17" ht="18.75" outlineLevel="1" x14ac:dyDescent="0.3">
      <c r="A75" s="8"/>
      <c r="B75" s="8"/>
      <c r="C75" s="8"/>
      <c r="D75" s="8"/>
      <c r="E75" s="9"/>
      <c r="F75" s="8"/>
      <c r="G75" s="8"/>
      <c r="H75" s="12"/>
      <c r="I75" s="53" t="s">
        <v>176</v>
      </c>
      <c r="J75" s="54">
        <f t="shared" ref="J75:O75" si="21">J73+J58+J64</f>
        <v>5684562105</v>
      </c>
      <c r="K75" s="54">
        <f t="shared" si="21"/>
        <v>2685063029</v>
      </c>
      <c r="L75" s="54">
        <f t="shared" si="21"/>
        <v>385221847</v>
      </c>
      <c r="M75" s="54">
        <f t="shared" si="21"/>
        <v>56634234</v>
      </c>
      <c r="N75" s="54">
        <f t="shared" si="21"/>
        <v>328587613</v>
      </c>
      <c r="O75" s="54">
        <f t="shared" si="21"/>
        <v>2614277229</v>
      </c>
      <c r="P75" s="55"/>
      <c r="Q75" s="55"/>
    </row>
    <row r="76" spans="1:17" s="3" customFormat="1" outlineLevel="1" x14ac:dyDescent="0.25">
      <c r="A76" s="8"/>
      <c r="B76" s="8"/>
      <c r="C76" s="8"/>
      <c r="D76" s="8"/>
      <c r="E76" s="9"/>
      <c r="F76" s="8"/>
      <c r="G76" s="8"/>
      <c r="H76" s="12"/>
      <c r="I76" s="20"/>
      <c r="J76" s="32"/>
      <c r="K76" s="42"/>
      <c r="L76" s="42"/>
      <c r="M76" s="42"/>
      <c r="N76" s="42"/>
      <c r="O76" s="42"/>
      <c r="P76" s="55"/>
      <c r="Q76" s="55"/>
    </row>
    <row r="77" spans="1:17" ht="26.25" outlineLevel="1" x14ac:dyDescent="0.4">
      <c r="A77" s="8"/>
      <c r="B77" s="8"/>
      <c r="C77" s="8"/>
      <c r="D77" s="8"/>
      <c r="E77" s="9"/>
      <c r="F77" s="8"/>
      <c r="G77" s="8"/>
      <c r="H77" s="12"/>
      <c r="I77" s="65" t="s">
        <v>205</v>
      </c>
      <c r="J77" s="32"/>
      <c r="K77" s="42"/>
      <c r="L77" s="42"/>
      <c r="M77" s="42"/>
      <c r="N77" s="42"/>
      <c r="O77" s="42"/>
      <c r="P77" s="55"/>
      <c r="Q77" s="55"/>
    </row>
    <row r="78" spans="1:17" outlineLevel="1" x14ac:dyDescent="0.25">
      <c r="A78" s="8"/>
      <c r="B78" s="8"/>
      <c r="C78" s="8"/>
      <c r="D78" s="8"/>
      <c r="E78" s="9"/>
      <c r="F78" s="8"/>
      <c r="G78" s="8"/>
      <c r="H78" s="12"/>
      <c r="I78" s="23" t="s">
        <v>273</v>
      </c>
      <c r="J78" s="32"/>
      <c r="K78" s="42"/>
      <c r="L78" s="42"/>
      <c r="M78" s="42"/>
      <c r="N78" s="42"/>
      <c r="O78" s="42"/>
      <c r="P78" s="55"/>
      <c r="Q78" s="55"/>
    </row>
    <row r="79" spans="1:17" s="2" customFormat="1" ht="15" customHeight="1" outlineLevel="2" x14ac:dyDescent="0.25">
      <c r="A79" s="6">
        <v>31</v>
      </c>
      <c r="B79" s="6" t="s">
        <v>5</v>
      </c>
      <c r="C79" s="6" t="s">
        <v>274</v>
      </c>
      <c r="D79" s="6" t="s">
        <v>7</v>
      </c>
      <c r="E79" s="6" t="s">
        <v>17</v>
      </c>
      <c r="F79" s="6" t="s">
        <v>6</v>
      </c>
      <c r="G79" s="6" t="s">
        <v>170</v>
      </c>
      <c r="H79" s="13">
        <v>30067012</v>
      </c>
      <c r="I79" s="17" t="s">
        <v>132</v>
      </c>
      <c r="J79" s="29">
        <v>2959919000</v>
      </c>
      <c r="K79" s="41">
        <v>1753882020</v>
      </c>
      <c r="L79" s="41">
        <v>1159919000</v>
      </c>
      <c r="M79" s="41">
        <v>230610100</v>
      </c>
      <c r="N79" s="41">
        <f t="shared" ref="N79:N80" si="22">L79-M79</f>
        <v>929308900</v>
      </c>
      <c r="O79" s="41">
        <f>J79-(K79+L79)</f>
        <v>46117980</v>
      </c>
      <c r="P79" s="56" t="s">
        <v>275</v>
      </c>
      <c r="Q79" s="56" t="s">
        <v>8</v>
      </c>
    </row>
    <row r="80" spans="1:17" s="2" customFormat="1" ht="15" customHeight="1" outlineLevel="2" x14ac:dyDescent="0.25">
      <c r="A80" s="6">
        <v>31</v>
      </c>
      <c r="B80" s="6" t="s">
        <v>5</v>
      </c>
      <c r="C80" s="6" t="s">
        <v>285</v>
      </c>
      <c r="D80" s="6" t="s">
        <v>7</v>
      </c>
      <c r="E80" s="6" t="s">
        <v>17</v>
      </c>
      <c r="F80" s="6" t="s">
        <v>14</v>
      </c>
      <c r="G80" s="6" t="s">
        <v>170</v>
      </c>
      <c r="H80" s="13">
        <v>20132784</v>
      </c>
      <c r="I80" s="17" t="s">
        <v>554</v>
      </c>
      <c r="J80" s="29">
        <v>1319103033</v>
      </c>
      <c r="K80" s="41">
        <v>1231260133</v>
      </c>
      <c r="L80" s="41">
        <v>42657804</v>
      </c>
      <c r="M80" s="41">
        <v>37016645</v>
      </c>
      <c r="N80" s="41">
        <f t="shared" si="22"/>
        <v>5641159</v>
      </c>
      <c r="O80" s="41">
        <f>J80-(K80+L80)</f>
        <v>45185096</v>
      </c>
      <c r="P80" s="56" t="s">
        <v>275</v>
      </c>
      <c r="Q80" s="56" t="s">
        <v>10</v>
      </c>
    </row>
    <row r="81" spans="1:17" outlineLevel="2" x14ac:dyDescent="0.25">
      <c r="A81" s="8"/>
      <c r="B81" s="8"/>
      <c r="C81" s="8"/>
      <c r="D81" s="8"/>
      <c r="E81" s="8"/>
      <c r="F81" s="8"/>
      <c r="G81" s="8"/>
      <c r="H81" s="12"/>
      <c r="I81" s="22" t="s">
        <v>437</v>
      </c>
      <c r="J81" s="33">
        <f t="shared" ref="J81:O81" si="23">SUBTOTAL(9,J79:J80)</f>
        <v>4279022033</v>
      </c>
      <c r="K81" s="33">
        <f t="shared" si="23"/>
        <v>2985142153</v>
      </c>
      <c r="L81" s="33">
        <f t="shared" si="23"/>
        <v>1202576804</v>
      </c>
      <c r="M81" s="33">
        <f t="shared" si="23"/>
        <v>267626745</v>
      </c>
      <c r="N81" s="33">
        <f t="shared" si="23"/>
        <v>934950059</v>
      </c>
      <c r="O81" s="33">
        <f t="shared" si="23"/>
        <v>91303076</v>
      </c>
      <c r="P81" s="55"/>
      <c r="Q81" s="55"/>
    </row>
    <row r="82" spans="1:17" outlineLevel="2" x14ac:dyDescent="0.25">
      <c r="A82" s="8"/>
      <c r="B82" s="8"/>
      <c r="C82" s="8"/>
      <c r="D82" s="8"/>
      <c r="E82" s="8"/>
      <c r="F82" s="8"/>
      <c r="G82" s="8"/>
      <c r="H82" s="12"/>
      <c r="I82" s="18"/>
      <c r="J82" s="28"/>
      <c r="K82" s="40"/>
      <c r="L82" s="40"/>
      <c r="M82" s="40"/>
      <c r="N82" s="40"/>
      <c r="O82" s="40"/>
      <c r="P82" s="55"/>
      <c r="Q82" s="55"/>
    </row>
    <row r="83" spans="1:17" outlineLevel="2" x14ac:dyDescent="0.25">
      <c r="A83" s="8"/>
      <c r="B83" s="8"/>
      <c r="C83" s="8"/>
      <c r="D83" s="8"/>
      <c r="E83" s="8"/>
      <c r="F83" s="8"/>
      <c r="G83" s="8"/>
      <c r="H83" s="12"/>
      <c r="I83" s="16" t="s">
        <v>280</v>
      </c>
      <c r="J83" s="28"/>
      <c r="K83" s="40"/>
      <c r="L83" s="40"/>
      <c r="M83" s="40"/>
      <c r="N83" s="40"/>
      <c r="O83" s="40"/>
      <c r="P83" s="55"/>
      <c r="Q83" s="55"/>
    </row>
    <row r="84" spans="1:17" s="2" customFormat="1" ht="15" customHeight="1" outlineLevel="2" x14ac:dyDescent="0.25">
      <c r="A84" s="6">
        <v>31</v>
      </c>
      <c r="B84" s="6" t="s">
        <v>11</v>
      </c>
      <c r="C84" s="6" t="s">
        <v>285</v>
      </c>
      <c r="D84" s="6" t="s">
        <v>7</v>
      </c>
      <c r="E84" s="6" t="s">
        <v>17</v>
      </c>
      <c r="F84" s="6" t="s">
        <v>14</v>
      </c>
      <c r="G84" s="6" t="s">
        <v>170</v>
      </c>
      <c r="H84" s="13">
        <v>30485286</v>
      </c>
      <c r="I84" s="17" t="s">
        <v>396</v>
      </c>
      <c r="J84" s="29">
        <v>2200000000</v>
      </c>
      <c r="K84" s="41">
        <v>0</v>
      </c>
      <c r="L84" s="41">
        <v>10000000</v>
      </c>
      <c r="M84" s="41">
        <v>0</v>
      </c>
      <c r="N84" s="41">
        <f t="shared" ref="N84:N86" si="24">L84-M84</f>
        <v>10000000</v>
      </c>
      <c r="O84" s="41">
        <f>J84-(K84+L84)</f>
        <v>2190000000</v>
      </c>
      <c r="P84" s="56" t="s">
        <v>283</v>
      </c>
      <c r="Q84" s="56" t="s">
        <v>417</v>
      </c>
    </row>
    <row r="85" spans="1:17" s="2" customFormat="1" ht="15" customHeight="1" outlineLevel="2" x14ac:dyDescent="0.25">
      <c r="A85" s="6">
        <v>31</v>
      </c>
      <c r="B85" s="6" t="s">
        <v>11</v>
      </c>
      <c r="C85" s="6" t="s">
        <v>288</v>
      </c>
      <c r="D85" s="6" t="s">
        <v>7</v>
      </c>
      <c r="E85" s="6" t="s">
        <v>17</v>
      </c>
      <c r="F85" s="6" t="s">
        <v>561</v>
      </c>
      <c r="G85" s="6" t="s">
        <v>9</v>
      </c>
      <c r="H85" s="13">
        <v>30401324</v>
      </c>
      <c r="I85" s="17" t="s">
        <v>402</v>
      </c>
      <c r="J85" s="29">
        <v>41500000</v>
      </c>
      <c r="K85" s="41">
        <v>0</v>
      </c>
      <c r="L85" s="41">
        <v>2075000</v>
      </c>
      <c r="M85" s="41">
        <v>0</v>
      </c>
      <c r="N85" s="41">
        <f t="shared" si="24"/>
        <v>2075000</v>
      </c>
      <c r="O85" s="41">
        <f>J85-(K85+L85)</f>
        <v>39425000</v>
      </c>
      <c r="P85" s="56" t="s">
        <v>283</v>
      </c>
      <c r="Q85" s="56" t="s">
        <v>417</v>
      </c>
    </row>
    <row r="86" spans="1:17" s="2" customFormat="1" ht="15" customHeight="1" outlineLevel="2" x14ac:dyDescent="0.25">
      <c r="A86" s="6">
        <v>31</v>
      </c>
      <c r="B86" s="6" t="s">
        <v>11</v>
      </c>
      <c r="C86" s="6" t="s">
        <v>277</v>
      </c>
      <c r="D86" s="6" t="s">
        <v>7</v>
      </c>
      <c r="E86" s="6" t="s">
        <v>17</v>
      </c>
      <c r="F86" s="6" t="s">
        <v>103</v>
      </c>
      <c r="G86" s="6" t="s">
        <v>170</v>
      </c>
      <c r="H86" s="13">
        <v>30359222</v>
      </c>
      <c r="I86" s="17" t="s">
        <v>468</v>
      </c>
      <c r="J86" s="29">
        <v>274008000</v>
      </c>
      <c r="K86" s="41">
        <v>0</v>
      </c>
      <c r="L86" s="41">
        <v>10000000</v>
      </c>
      <c r="M86" s="41">
        <v>0</v>
      </c>
      <c r="N86" s="41">
        <f t="shared" si="24"/>
        <v>10000000</v>
      </c>
      <c r="O86" s="41">
        <f>J86-(K86+L86)</f>
        <v>264008000</v>
      </c>
      <c r="P86" s="56" t="s">
        <v>283</v>
      </c>
      <c r="Q86" s="56" t="s">
        <v>518</v>
      </c>
    </row>
    <row r="87" spans="1:17" outlineLevel="2" x14ac:dyDescent="0.25">
      <c r="A87" s="8"/>
      <c r="B87" s="8"/>
      <c r="C87" s="8"/>
      <c r="D87" s="8"/>
      <c r="E87" s="8"/>
      <c r="F87" s="8"/>
      <c r="G87" s="8"/>
      <c r="H87" s="12"/>
      <c r="I87" s="16" t="s">
        <v>293</v>
      </c>
      <c r="J87" s="30">
        <f t="shared" ref="J87:O87" si="25">SUBTOTAL(9,J84:J86)</f>
        <v>2515508000</v>
      </c>
      <c r="K87" s="30">
        <f t="shared" si="25"/>
        <v>0</v>
      </c>
      <c r="L87" s="30">
        <f t="shared" si="25"/>
        <v>22075000</v>
      </c>
      <c r="M87" s="30">
        <f t="shared" si="25"/>
        <v>0</v>
      </c>
      <c r="N87" s="30">
        <f t="shared" si="25"/>
        <v>22075000</v>
      </c>
      <c r="O87" s="30">
        <f t="shared" si="25"/>
        <v>2493433000</v>
      </c>
      <c r="P87" s="55"/>
      <c r="Q87" s="55"/>
    </row>
    <row r="88" spans="1:17" outlineLevel="2" x14ac:dyDescent="0.25">
      <c r="A88" s="8"/>
      <c r="B88" s="8"/>
      <c r="C88" s="8"/>
      <c r="D88" s="8"/>
      <c r="E88" s="8"/>
      <c r="F88" s="8"/>
      <c r="G88" s="8"/>
      <c r="H88" s="12"/>
      <c r="I88" s="18"/>
      <c r="J88" s="28"/>
      <c r="K88" s="40"/>
      <c r="L88" s="40"/>
      <c r="M88" s="40"/>
      <c r="N88" s="40"/>
      <c r="O88" s="40"/>
      <c r="P88" s="55"/>
      <c r="Q88" s="55"/>
    </row>
    <row r="89" spans="1:17" ht="18.75" outlineLevel="1" x14ac:dyDescent="0.3">
      <c r="A89" s="8"/>
      <c r="B89" s="8"/>
      <c r="C89" s="8"/>
      <c r="D89" s="8"/>
      <c r="E89" s="9"/>
      <c r="F89" s="8"/>
      <c r="G89" s="8"/>
      <c r="H89" s="12"/>
      <c r="I89" s="53" t="s">
        <v>177</v>
      </c>
      <c r="J89" s="54">
        <f t="shared" ref="J89:O89" si="26">J87+J81</f>
        <v>6794530033</v>
      </c>
      <c r="K89" s="54">
        <f t="shared" si="26"/>
        <v>2985142153</v>
      </c>
      <c r="L89" s="54">
        <f t="shared" si="26"/>
        <v>1224651804</v>
      </c>
      <c r="M89" s="54">
        <f t="shared" si="26"/>
        <v>267626745</v>
      </c>
      <c r="N89" s="54">
        <f t="shared" si="26"/>
        <v>957025059</v>
      </c>
      <c r="O89" s="54">
        <f t="shared" si="26"/>
        <v>2584736076</v>
      </c>
      <c r="P89" s="55"/>
      <c r="Q89" s="55"/>
    </row>
    <row r="90" spans="1:17" s="3" customFormat="1" outlineLevel="1" x14ac:dyDescent="0.25">
      <c r="A90" s="8"/>
      <c r="B90" s="8"/>
      <c r="C90" s="8"/>
      <c r="D90" s="8"/>
      <c r="E90" s="9"/>
      <c r="F90" s="8"/>
      <c r="G90" s="8"/>
      <c r="H90" s="12"/>
      <c r="I90" s="20"/>
      <c r="J90" s="32"/>
      <c r="K90" s="42"/>
      <c r="L90" s="42"/>
      <c r="M90" s="42"/>
      <c r="N90" s="42"/>
      <c r="O90" s="42"/>
      <c r="P90" s="55"/>
      <c r="Q90" s="55"/>
    </row>
    <row r="91" spans="1:17" ht="26.25" outlineLevel="1" x14ac:dyDescent="0.4">
      <c r="A91" s="8"/>
      <c r="B91" s="8"/>
      <c r="C91" s="8"/>
      <c r="D91" s="8"/>
      <c r="E91" s="9"/>
      <c r="F91" s="8"/>
      <c r="G91" s="8"/>
      <c r="H91" s="12"/>
      <c r="I91" s="65" t="s">
        <v>206</v>
      </c>
      <c r="J91" s="32"/>
      <c r="K91" s="42"/>
      <c r="L91" s="42"/>
      <c r="M91" s="42"/>
      <c r="N91" s="42"/>
      <c r="O91" s="42"/>
      <c r="P91" s="57"/>
      <c r="Q91" s="57"/>
    </row>
    <row r="92" spans="1:17" outlineLevel="1" x14ac:dyDescent="0.25">
      <c r="A92" s="8"/>
      <c r="B92" s="8"/>
      <c r="C92" s="8"/>
      <c r="D92" s="8"/>
      <c r="E92" s="9"/>
      <c r="F92" s="8"/>
      <c r="G92" s="8"/>
      <c r="H92" s="12"/>
      <c r="I92" s="16" t="s">
        <v>273</v>
      </c>
      <c r="J92" s="32"/>
      <c r="K92" s="42"/>
      <c r="L92" s="42"/>
      <c r="M92" s="42"/>
      <c r="N92" s="42"/>
      <c r="O92" s="42"/>
      <c r="P92" s="55"/>
      <c r="Q92" s="55"/>
    </row>
    <row r="93" spans="1:17" s="2" customFormat="1" ht="15" customHeight="1" outlineLevel="2" x14ac:dyDescent="0.25">
      <c r="A93" s="6">
        <v>31</v>
      </c>
      <c r="B93" s="6" t="s">
        <v>5</v>
      </c>
      <c r="C93" s="6" t="s">
        <v>274</v>
      </c>
      <c r="D93" s="6" t="s">
        <v>7</v>
      </c>
      <c r="E93" s="6" t="s">
        <v>18</v>
      </c>
      <c r="F93" s="6" t="s">
        <v>561</v>
      </c>
      <c r="G93" s="6" t="s">
        <v>9</v>
      </c>
      <c r="H93" s="13">
        <v>30088194</v>
      </c>
      <c r="I93" s="17" t="s">
        <v>135</v>
      </c>
      <c r="J93" s="29">
        <v>128339324</v>
      </c>
      <c r="K93" s="41">
        <v>32463865</v>
      </c>
      <c r="L93" s="41">
        <v>52671459</v>
      </c>
      <c r="M93" s="41">
        <v>0</v>
      </c>
      <c r="N93" s="41">
        <f t="shared" ref="N93:N94" si="27">L93-M93</f>
        <v>52671459</v>
      </c>
      <c r="O93" s="41">
        <f>J93-(K93+L93)</f>
        <v>43204000</v>
      </c>
      <c r="P93" s="56" t="s">
        <v>275</v>
      </c>
      <c r="Q93" s="56" t="s">
        <v>8</v>
      </c>
    </row>
    <row r="94" spans="1:17" s="2" customFormat="1" ht="15" customHeight="1" outlineLevel="2" x14ac:dyDescent="0.25">
      <c r="A94" s="6">
        <v>31</v>
      </c>
      <c r="B94" s="6" t="s">
        <v>5</v>
      </c>
      <c r="C94" s="6" t="s">
        <v>290</v>
      </c>
      <c r="D94" s="6" t="s">
        <v>7</v>
      </c>
      <c r="E94" s="6" t="s">
        <v>18</v>
      </c>
      <c r="F94" s="6" t="s">
        <v>561</v>
      </c>
      <c r="G94" s="6" t="s">
        <v>170</v>
      </c>
      <c r="H94" s="13">
        <v>30102235</v>
      </c>
      <c r="I94" s="17" t="s">
        <v>422</v>
      </c>
      <c r="J94" s="29">
        <v>373536000</v>
      </c>
      <c r="K94" s="41">
        <v>0</v>
      </c>
      <c r="L94" s="41">
        <v>223536000</v>
      </c>
      <c r="M94" s="41">
        <v>0</v>
      </c>
      <c r="N94" s="41">
        <f t="shared" si="27"/>
        <v>223536000</v>
      </c>
      <c r="O94" s="41">
        <f>J94-(K94+L94)</f>
        <v>150000000</v>
      </c>
      <c r="P94" s="56" t="s">
        <v>275</v>
      </c>
      <c r="Q94" s="56" t="s">
        <v>10</v>
      </c>
    </row>
    <row r="95" spans="1:17" outlineLevel="2" x14ac:dyDescent="0.25">
      <c r="A95" s="8"/>
      <c r="B95" s="8"/>
      <c r="C95" s="8"/>
      <c r="D95" s="8"/>
      <c r="E95" s="8"/>
      <c r="F95" s="8"/>
      <c r="G95" s="8"/>
      <c r="H95" s="12"/>
      <c r="I95" s="16" t="s">
        <v>437</v>
      </c>
      <c r="J95" s="30">
        <f t="shared" ref="J95:O95" si="28">SUBTOTAL(9,J93:J94)</f>
        <v>501875324</v>
      </c>
      <c r="K95" s="30">
        <f t="shared" si="28"/>
        <v>32463865</v>
      </c>
      <c r="L95" s="30">
        <f t="shared" si="28"/>
        <v>276207459</v>
      </c>
      <c r="M95" s="30">
        <f t="shared" si="28"/>
        <v>0</v>
      </c>
      <c r="N95" s="30">
        <f t="shared" si="28"/>
        <v>276207459</v>
      </c>
      <c r="O95" s="30">
        <f t="shared" si="28"/>
        <v>193204000</v>
      </c>
      <c r="P95" s="55"/>
      <c r="Q95" s="55"/>
    </row>
    <row r="96" spans="1:17" outlineLevel="2" x14ac:dyDescent="0.25">
      <c r="A96" s="8"/>
      <c r="B96" s="8"/>
      <c r="C96" s="8"/>
      <c r="D96" s="8"/>
      <c r="E96" s="8"/>
      <c r="F96" s="8"/>
      <c r="G96" s="8"/>
      <c r="H96" s="12"/>
      <c r="I96" s="18"/>
      <c r="J96" s="28"/>
      <c r="K96" s="40"/>
      <c r="L96" s="40"/>
      <c r="M96" s="40"/>
      <c r="N96" s="40"/>
      <c r="O96" s="40"/>
      <c r="P96" s="55"/>
      <c r="Q96" s="55"/>
    </row>
    <row r="97" spans="1:17" outlineLevel="2" x14ac:dyDescent="0.25">
      <c r="A97" s="8"/>
      <c r="B97" s="8"/>
      <c r="C97" s="8"/>
      <c r="D97" s="8"/>
      <c r="E97" s="8"/>
      <c r="F97" s="8"/>
      <c r="G97" s="8"/>
      <c r="H97" s="12"/>
      <c r="I97" s="18"/>
      <c r="J97" s="28"/>
      <c r="K97" s="40"/>
      <c r="L97" s="40"/>
      <c r="M97" s="40"/>
      <c r="N97" s="40"/>
      <c r="O97" s="40"/>
      <c r="P97" s="55"/>
      <c r="Q97" s="55"/>
    </row>
    <row r="98" spans="1:17" outlineLevel="2" x14ac:dyDescent="0.25">
      <c r="A98" s="8"/>
      <c r="B98" s="8"/>
      <c r="C98" s="8"/>
      <c r="D98" s="8"/>
      <c r="E98" s="8"/>
      <c r="F98" s="8"/>
      <c r="G98" s="8"/>
      <c r="H98" s="12"/>
      <c r="I98" s="16" t="s">
        <v>280</v>
      </c>
      <c r="J98" s="28"/>
      <c r="K98" s="40"/>
      <c r="L98" s="40"/>
      <c r="M98" s="40"/>
      <c r="N98" s="40"/>
      <c r="O98" s="40"/>
      <c r="P98" s="55"/>
      <c r="Q98" s="55"/>
    </row>
    <row r="99" spans="1:17" s="2" customFormat="1" ht="15" customHeight="1" outlineLevel="2" x14ac:dyDescent="0.25">
      <c r="A99" s="6">
        <v>29</v>
      </c>
      <c r="B99" s="6" t="s">
        <v>11</v>
      </c>
      <c r="C99" s="6" t="s">
        <v>315</v>
      </c>
      <c r="D99" s="6" t="s">
        <v>7</v>
      </c>
      <c r="E99" s="6" t="s">
        <v>18</v>
      </c>
      <c r="F99" s="6" t="s">
        <v>561</v>
      </c>
      <c r="G99" s="6" t="s">
        <v>170</v>
      </c>
      <c r="H99" s="13">
        <v>30287173</v>
      </c>
      <c r="I99" s="17" t="s">
        <v>480</v>
      </c>
      <c r="J99" s="29">
        <v>338411000</v>
      </c>
      <c r="K99" s="41">
        <v>0</v>
      </c>
      <c r="L99" s="41">
        <v>16920550</v>
      </c>
      <c r="M99" s="41">
        <v>0</v>
      </c>
      <c r="N99" s="41">
        <f t="shared" ref="N99:N101" si="29">L99-M99</f>
        <v>16920550</v>
      </c>
      <c r="O99" s="41">
        <f>J99-(K99+L99)</f>
        <v>321490450</v>
      </c>
      <c r="P99" s="56" t="s">
        <v>283</v>
      </c>
      <c r="Q99" s="56" t="s">
        <v>518</v>
      </c>
    </row>
    <row r="100" spans="1:17" s="2" customFormat="1" ht="15" customHeight="1" outlineLevel="2" x14ac:dyDescent="0.25">
      <c r="A100" s="6">
        <v>31</v>
      </c>
      <c r="B100" s="6" t="s">
        <v>11</v>
      </c>
      <c r="C100" s="6" t="s">
        <v>288</v>
      </c>
      <c r="D100" s="6" t="s">
        <v>7</v>
      </c>
      <c r="E100" s="6" t="s">
        <v>18</v>
      </c>
      <c r="F100" s="6" t="s">
        <v>561</v>
      </c>
      <c r="G100" s="6" t="s">
        <v>9</v>
      </c>
      <c r="H100" s="13">
        <v>30102226</v>
      </c>
      <c r="I100" s="17" t="s">
        <v>361</v>
      </c>
      <c r="J100" s="29">
        <v>157404000</v>
      </c>
      <c r="K100" s="41">
        <v>0</v>
      </c>
      <c r="L100" s="41">
        <v>7870200</v>
      </c>
      <c r="M100" s="41">
        <v>0</v>
      </c>
      <c r="N100" s="41">
        <f t="shared" si="29"/>
        <v>7870200</v>
      </c>
      <c r="O100" s="41">
        <f>J100-(K100+L100)</f>
        <v>149533800</v>
      </c>
      <c r="P100" s="56" t="s">
        <v>283</v>
      </c>
      <c r="Q100" s="56" t="s">
        <v>298</v>
      </c>
    </row>
    <row r="101" spans="1:17" s="2" customFormat="1" ht="15" customHeight="1" outlineLevel="2" x14ac:dyDescent="0.25">
      <c r="A101" s="6">
        <v>31</v>
      </c>
      <c r="B101" s="6" t="s">
        <v>11</v>
      </c>
      <c r="C101" s="6" t="s">
        <v>276</v>
      </c>
      <c r="D101" s="6" t="s">
        <v>7</v>
      </c>
      <c r="E101" s="6" t="s">
        <v>18</v>
      </c>
      <c r="F101" s="6" t="s">
        <v>561</v>
      </c>
      <c r="G101" s="6" t="s">
        <v>170</v>
      </c>
      <c r="H101" s="13">
        <v>30280673</v>
      </c>
      <c r="I101" s="17" t="s">
        <v>606</v>
      </c>
      <c r="J101" s="29">
        <v>325967000</v>
      </c>
      <c r="K101" s="41">
        <v>0</v>
      </c>
      <c r="L101" s="41">
        <v>16298350</v>
      </c>
      <c r="M101" s="41">
        <v>0</v>
      </c>
      <c r="N101" s="41">
        <f t="shared" si="29"/>
        <v>16298350</v>
      </c>
      <c r="O101" s="41">
        <f>J101-(K101+L101)</f>
        <v>309668650</v>
      </c>
      <c r="P101" s="56" t="s">
        <v>283</v>
      </c>
      <c r="Q101" s="56" t="s">
        <v>417</v>
      </c>
    </row>
    <row r="102" spans="1:17" outlineLevel="2" x14ac:dyDescent="0.25">
      <c r="A102" s="8"/>
      <c r="B102" s="8"/>
      <c r="C102" s="8"/>
      <c r="D102" s="8"/>
      <c r="E102" s="8"/>
      <c r="F102" s="8"/>
      <c r="G102" s="8"/>
      <c r="H102" s="12"/>
      <c r="I102" s="16" t="s">
        <v>293</v>
      </c>
      <c r="J102" s="30">
        <f t="shared" ref="J102:O102" si="30">SUBTOTAL(9,J99:J101)</f>
        <v>821782000</v>
      </c>
      <c r="K102" s="30">
        <f t="shared" si="30"/>
        <v>0</v>
      </c>
      <c r="L102" s="30">
        <f t="shared" si="30"/>
        <v>41089100</v>
      </c>
      <c r="M102" s="30">
        <f t="shared" si="30"/>
        <v>0</v>
      </c>
      <c r="N102" s="30">
        <f t="shared" si="30"/>
        <v>41089100</v>
      </c>
      <c r="O102" s="30">
        <f t="shared" si="30"/>
        <v>780692900</v>
      </c>
      <c r="P102" s="55"/>
      <c r="Q102" s="55"/>
    </row>
    <row r="103" spans="1:17" outlineLevel="2" x14ac:dyDescent="0.25">
      <c r="A103" s="8"/>
      <c r="B103" s="8"/>
      <c r="C103" s="8"/>
      <c r="D103" s="8"/>
      <c r="E103" s="8"/>
      <c r="F103" s="8"/>
      <c r="G103" s="8"/>
      <c r="H103" s="12"/>
      <c r="I103" s="18"/>
      <c r="J103" s="28"/>
      <c r="K103" s="40"/>
      <c r="L103" s="40"/>
      <c r="M103" s="40"/>
      <c r="N103" s="40"/>
      <c r="O103" s="40"/>
      <c r="P103" s="55"/>
      <c r="Q103" s="55"/>
    </row>
    <row r="104" spans="1:17" ht="18.75" outlineLevel="1" x14ac:dyDescent="0.3">
      <c r="A104" s="8"/>
      <c r="B104" s="8"/>
      <c r="C104" s="8"/>
      <c r="D104" s="8"/>
      <c r="E104" s="9"/>
      <c r="F104" s="8"/>
      <c r="G104" s="8"/>
      <c r="H104" s="12"/>
      <c r="I104" s="53" t="s">
        <v>178</v>
      </c>
      <c r="J104" s="54">
        <f t="shared" ref="J104:O104" si="31">J102+J95</f>
        <v>1323657324</v>
      </c>
      <c r="K104" s="54">
        <f t="shared" si="31"/>
        <v>32463865</v>
      </c>
      <c r="L104" s="54">
        <f t="shared" si="31"/>
        <v>317296559</v>
      </c>
      <c r="M104" s="54">
        <f t="shared" si="31"/>
        <v>0</v>
      </c>
      <c r="N104" s="54">
        <f t="shared" si="31"/>
        <v>317296559</v>
      </c>
      <c r="O104" s="54">
        <f t="shared" si="31"/>
        <v>973896900</v>
      </c>
      <c r="P104" s="55"/>
      <c r="Q104" s="55"/>
    </row>
    <row r="105" spans="1:17" s="3" customFormat="1" outlineLevel="1" x14ac:dyDescent="0.25">
      <c r="A105" s="8"/>
      <c r="B105" s="8"/>
      <c r="C105" s="8"/>
      <c r="D105" s="8"/>
      <c r="E105" s="9"/>
      <c r="F105" s="8"/>
      <c r="G105" s="8"/>
      <c r="H105" s="12"/>
      <c r="I105" s="20"/>
      <c r="J105" s="32"/>
      <c r="K105" s="42"/>
      <c r="L105" s="42"/>
      <c r="M105" s="42"/>
      <c r="N105" s="42"/>
      <c r="O105" s="42"/>
      <c r="P105" s="55"/>
      <c r="Q105" s="55"/>
    </row>
    <row r="106" spans="1:17" ht="26.25" outlineLevel="1" x14ac:dyDescent="0.4">
      <c r="A106" s="8"/>
      <c r="B106" s="8"/>
      <c r="C106" s="8"/>
      <c r="D106" s="8"/>
      <c r="E106" s="9"/>
      <c r="F106" s="8"/>
      <c r="G106" s="8"/>
      <c r="H106" s="12"/>
      <c r="I106" s="65" t="s">
        <v>207</v>
      </c>
      <c r="J106" s="32"/>
      <c r="K106" s="42"/>
      <c r="L106" s="42"/>
      <c r="M106" s="42"/>
      <c r="N106" s="42"/>
      <c r="O106" s="42"/>
      <c r="P106" s="55"/>
      <c r="Q106" s="55"/>
    </row>
    <row r="107" spans="1:17" outlineLevel="1" x14ac:dyDescent="0.25">
      <c r="A107" s="8"/>
      <c r="B107" s="8"/>
      <c r="C107" s="8"/>
      <c r="D107" s="8"/>
      <c r="E107" s="9"/>
      <c r="F107" s="8"/>
      <c r="G107" s="8"/>
      <c r="H107" s="12"/>
      <c r="I107" s="16" t="s">
        <v>273</v>
      </c>
      <c r="J107" s="32"/>
      <c r="K107" s="42"/>
      <c r="L107" s="42"/>
      <c r="M107" s="42"/>
      <c r="N107" s="42"/>
      <c r="O107" s="42"/>
      <c r="P107" s="57"/>
      <c r="Q107" s="57"/>
    </row>
    <row r="108" spans="1:17" s="2" customFormat="1" ht="15" customHeight="1" outlineLevel="2" x14ac:dyDescent="0.25">
      <c r="A108" s="6">
        <v>31</v>
      </c>
      <c r="B108" s="6" t="s">
        <v>5</v>
      </c>
      <c r="C108" s="6" t="s">
        <v>274</v>
      </c>
      <c r="D108" s="6" t="s">
        <v>7</v>
      </c>
      <c r="E108" s="6" t="s">
        <v>291</v>
      </c>
      <c r="F108" s="6" t="s">
        <v>6</v>
      </c>
      <c r="G108" s="6" t="s">
        <v>170</v>
      </c>
      <c r="H108" s="13">
        <v>30110580</v>
      </c>
      <c r="I108" s="17" t="s">
        <v>49</v>
      </c>
      <c r="J108" s="29">
        <v>2735592418</v>
      </c>
      <c r="K108" s="41">
        <v>55971432</v>
      </c>
      <c r="L108" s="41">
        <v>900000000</v>
      </c>
      <c r="M108" s="41">
        <v>0</v>
      </c>
      <c r="N108" s="41">
        <f t="shared" ref="N108:N111" si="32">L108-M108</f>
        <v>900000000</v>
      </c>
      <c r="O108" s="41">
        <f>J108-(K108+L108)</f>
        <v>1779620986</v>
      </c>
      <c r="P108" s="56" t="s">
        <v>275</v>
      </c>
      <c r="Q108" s="56" t="s">
        <v>8</v>
      </c>
    </row>
    <row r="109" spans="1:17" s="2" customFormat="1" ht="15" customHeight="1" outlineLevel="2" x14ac:dyDescent="0.25">
      <c r="A109" s="6">
        <v>31</v>
      </c>
      <c r="B109" s="6" t="s">
        <v>5</v>
      </c>
      <c r="C109" s="6" t="s">
        <v>276</v>
      </c>
      <c r="D109" s="6" t="s">
        <v>7</v>
      </c>
      <c r="E109" s="6" t="s">
        <v>291</v>
      </c>
      <c r="F109" s="6" t="s">
        <v>103</v>
      </c>
      <c r="G109" s="6" t="s">
        <v>170</v>
      </c>
      <c r="H109" s="13">
        <v>30071876</v>
      </c>
      <c r="I109" s="6" t="s">
        <v>663</v>
      </c>
      <c r="J109" s="29">
        <v>441054507</v>
      </c>
      <c r="K109" s="41">
        <v>441054507</v>
      </c>
      <c r="L109" s="41">
        <v>0</v>
      </c>
      <c r="M109" s="41">
        <v>0</v>
      </c>
      <c r="N109" s="41">
        <f t="shared" si="32"/>
        <v>0</v>
      </c>
      <c r="O109" s="41">
        <f>J109-(K109+L109)</f>
        <v>0</v>
      </c>
      <c r="P109" s="56" t="s">
        <v>564</v>
      </c>
      <c r="Q109" s="56" t="s">
        <v>8</v>
      </c>
    </row>
    <row r="110" spans="1:17" s="2" customFormat="1" ht="15" customHeight="1" outlineLevel="2" x14ac:dyDescent="0.25">
      <c r="A110" s="6">
        <v>31</v>
      </c>
      <c r="B110" s="6" t="s">
        <v>5</v>
      </c>
      <c r="C110" s="6" t="s">
        <v>276</v>
      </c>
      <c r="D110" s="6" t="s">
        <v>7</v>
      </c>
      <c r="E110" s="6" t="s">
        <v>291</v>
      </c>
      <c r="F110" s="6" t="s">
        <v>103</v>
      </c>
      <c r="G110" s="6" t="s">
        <v>170</v>
      </c>
      <c r="H110" s="13">
        <v>30135939</v>
      </c>
      <c r="I110" s="6" t="s">
        <v>577</v>
      </c>
      <c r="J110" s="29">
        <v>435711564</v>
      </c>
      <c r="K110" s="41">
        <v>435711564</v>
      </c>
      <c r="L110" s="41">
        <v>0</v>
      </c>
      <c r="M110" s="41">
        <v>0</v>
      </c>
      <c r="N110" s="41">
        <f t="shared" si="32"/>
        <v>0</v>
      </c>
      <c r="O110" s="41">
        <f>J110-(K110+L110)</f>
        <v>0</v>
      </c>
      <c r="P110" s="56" t="s">
        <v>564</v>
      </c>
      <c r="Q110" s="56" t="s">
        <v>8</v>
      </c>
    </row>
    <row r="111" spans="1:17" s="2" customFormat="1" ht="15" customHeight="1" outlineLevel="2" x14ac:dyDescent="0.25">
      <c r="A111" s="6">
        <v>31</v>
      </c>
      <c r="B111" s="6" t="s">
        <v>5</v>
      </c>
      <c r="C111" s="6" t="s">
        <v>290</v>
      </c>
      <c r="D111" s="6" t="s">
        <v>7</v>
      </c>
      <c r="E111" s="6" t="s">
        <v>291</v>
      </c>
      <c r="F111" s="6" t="s">
        <v>103</v>
      </c>
      <c r="G111" s="6" t="s">
        <v>170</v>
      </c>
      <c r="H111" s="13">
        <v>30269724</v>
      </c>
      <c r="I111" s="6" t="s">
        <v>576</v>
      </c>
      <c r="J111" s="29">
        <v>1154269824</v>
      </c>
      <c r="K111" s="41">
        <v>1138036824</v>
      </c>
      <c r="L111" s="41">
        <v>0</v>
      </c>
      <c r="M111" s="41">
        <v>0</v>
      </c>
      <c r="N111" s="41">
        <f t="shared" si="32"/>
        <v>0</v>
      </c>
      <c r="O111" s="41">
        <f>J111-(K111+L111)</f>
        <v>16233000</v>
      </c>
      <c r="P111" s="56" t="s">
        <v>275</v>
      </c>
      <c r="Q111" s="56" t="s">
        <v>8</v>
      </c>
    </row>
    <row r="112" spans="1:17" outlineLevel="2" x14ac:dyDescent="0.25">
      <c r="A112" s="8"/>
      <c r="B112" s="8"/>
      <c r="C112" s="8"/>
      <c r="D112" s="8"/>
      <c r="E112" s="8"/>
      <c r="F112" s="8"/>
      <c r="G112" s="8"/>
      <c r="H112" s="12"/>
      <c r="I112" s="22" t="s">
        <v>437</v>
      </c>
      <c r="J112" s="33">
        <f>SUBTOTAL(9,J108:J111)</f>
        <v>4766628313</v>
      </c>
      <c r="K112" s="33">
        <f>SUBTOTAL(9,K108:K111)</f>
        <v>2070774327</v>
      </c>
      <c r="L112" s="33">
        <f t="shared" ref="L112:O112" si="33">SUBTOTAL(9,L108:L111)</f>
        <v>900000000</v>
      </c>
      <c r="M112" s="33">
        <f t="shared" si="33"/>
        <v>0</v>
      </c>
      <c r="N112" s="33">
        <f t="shared" si="33"/>
        <v>900000000</v>
      </c>
      <c r="O112" s="33">
        <f t="shared" si="33"/>
        <v>1795853986</v>
      </c>
      <c r="P112" s="55"/>
      <c r="Q112" s="55"/>
    </row>
    <row r="113" spans="1:17" outlineLevel="2" x14ac:dyDescent="0.25">
      <c r="A113" s="8"/>
      <c r="B113" s="8"/>
      <c r="C113" s="8"/>
      <c r="D113" s="8"/>
      <c r="E113" s="8"/>
      <c r="F113" s="8"/>
      <c r="G113" s="8"/>
      <c r="H113" s="12"/>
      <c r="I113" s="18"/>
      <c r="J113" s="28"/>
      <c r="K113" s="40"/>
      <c r="L113" s="40"/>
      <c r="M113" s="40"/>
      <c r="N113" s="40"/>
      <c r="O113" s="40"/>
      <c r="P113" s="55"/>
      <c r="Q113" s="55"/>
    </row>
    <row r="114" spans="1:17" ht="9.75" customHeight="1" outlineLevel="2" x14ac:dyDescent="0.25">
      <c r="A114" s="8"/>
      <c r="B114" s="8"/>
      <c r="C114" s="8"/>
      <c r="D114" s="8"/>
      <c r="E114" s="8"/>
      <c r="F114" s="8"/>
      <c r="G114" s="8"/>
      <c r="H114" s="12"/>
      <c r="I114" s="18"/>
      <c r="J114" s="28"/>
      <c r="K114" s="40"/>
      <c r="L114" s="40"/>
      <c r="M114" s="40"/>
      <c r="N114" s="40"/>
      <c r="O114" s="40"/>
      <c r="P114" s="55"/>
      <c r="Q114" s="55"/>
    </row>
    <row r="115" spans="1:17" outlineLevel="2" x14ac:dyDescent="0.25">
      <c r="A115" s="8"/>
      <c r="B115" s="8"/>
      <c r="C115" s="8"/>
      <c r="D115" s="8"/>
      <c r="E115" s="8"/>
      <c r="F115" s="8"/>
      <c r="G115" s="8"/>
      <c r="H115" s="12"/>
      <c r="I115" s="16" t="s">
        <v>280</v>
      </c>
      <c r="J115" s="28"/>
      <c r="K115" s="40"/>
      <c r="L115" s="40"/>
      <c r="M115" s="40"/>
      <c r="N115" s="40"/>
      <c r="O115" s="40"/>
      <c r="P115" s="55"/>
      <c r="Q115" s="55"/>
    </row>
    <row r="116" spans="1:17" s="2" customFormat="1" ht="15" customHeight="1" outlineLevel="2" x14ac:dyDescent="0.25">
      <c r="A116" s="6">
        <v>31</v>
      </c>
      <c r="B116" s="6" t="s">
        <v>11</v>
      </c>
      <c r="C116" s="6" t="s">
        <v>276</v>
      </c>
      <c r="D116" s="6" t="s">
        <v>7</v>
      </c>
      <c r="E116" s="6" t="s">
        <v>291</v>
      </c>
      <c r="F116" s="6" t="s">
        <v>561</v>
      </c>
      <c r="G116" s="6" t="s">
        <v>170</v>
      </c>
      <c r="H116" s="13">
        <v>30291073</v>
      </c>
      <c r="I116" s="17" t="s">
        <v>377</v>
      </c>
      <c r="J116" s="29">
        <v>442085000</v>
      </c>
      <c r="K116" s="41">
        <v>0</v>
      </c>
      <c r="L116" s="41">
        <v>22104250</v>
      </c>
      <c r="M116" s="41">
        <v>0</v>
      </c>
      <c r="N116" s="41">
        <f t="shared" ref="N116:N121" si="34">L116-M116</f>
        <v>22104250</v>
      </c>
      <c r="O116" s="41">
        <f t="shared" ref="O116:O121" si="35">J116-(K116+L116)</f>
        <v>419980750</v>
      </c>
      <c r="P116" s="56" t="s">
        <v>283</v>
      </c>
      <c r="Q116" s="56" t="s">
        <v>417</v>
      </c>
    </row>
    <row r="117" spans="1:17" s="2" customFormat="1" ht="15" customHeight="1" outlineLevel="2" x14ac:dyDescent="0.25">
      <c r="A117" s="6">
        <v>31</v>
      </c>
      <c r="B117" s="6" t="s">
        <v>11</v>
      </c>
      <c r="C117" s="6" t="s">
        <v>289</v>
      </c>
      <c r="D117" s="6" t="s">
        <v>7</v>
      </c>
      <c r="E117" s="6" t="s">
        <v>291</v>
      </c>
      <c r="F117" s="6" t="s">
        <v>81</v>
      </c>
      <c r="G117" s="6" t="s">
        <v>170</v>
      </c>
      <c r="H117" s="13">
        <v>30118485</v>
      </c>
      <c r="I117" s="17" t="s">
        <v>615</v>
      </c>
      <c r="J117" s="29">
        <v>405000000</v>
      </c>
      <c r="K117" s="41">
        <v>0</v>
      </c>
      <c r="L117" s="41">
        <v>405000000</v>
      </c>
      <c r="M117" s="41">
        <v>0</v>
      </c>
      <c r="N117" s="41">
        <f t="shared" si="34"/>
        <v>405000000</v>
      </c>
      <c r="O117" s="41">
        <f t="shared" si="35"/>
        <v>0</v>
      </c>
      <c r="P117" s="56" t="s">
        <v>283</v>
      </c>
      <c r="Q117" s="56" t="s">
        <v>8</v>
      </c>
    </row>
    <row r="118" spans="1:17" s="2" customFormat="1" ht="15" customHeight="1" outlineLevel="2" x14ac:dyDescent="0.25">
      <c r="A118" s="6">
        <v>31</v>
      </c>
      <c r="B118" s="6" t="s">
        <v>11</v>
      </c>
      <c r="C118" s="6" t="s">
        <v>276</v>
      </c>
      <c r="D118" s="6" t="s">
        <v>7</v>
      </c>
      <c r="E118" s="6" t="s">
        <v>291</v>
      </c>
      <c r="F118" s="6" t="s">
        <v>561</v>
      </c>
      <c r="G118" s="6" t="s">
        <v>170</v>
      </c>
      <c r="H118" s="13">
        <v>30071878</v>
      </c>
      <c r="I118" s="17" t="s">
        <v>549</v>
      </c>
      <c r="J118" s="29">
        <v>2396359000</v>
      </c>
      <c r="K118" s="41">
        <v>0</v>
      </c>
      <c r="L118" s="41">
        <v>40000000</v>
      </c>
      <c r="M118" s="41">
        <v>0</v>
      </c>
      <c r="N118" s="41">
        <f t="shared" si="34"/>
        <v>40000000</v>
      </c>
      <c r="O118" s="41">
        <f t="shared" si="35"/>
        <v>2356359000</v>
      </c>
      <c r="P118" s="56" t="s">
        <v>283</v>
      </c>
      <c r="Q118" s="56" t="s">
        <v>310</v>
      </c>
    </row>
    <row r="119" spans="1:17" s="2" customFormat="1" ht="15" customHeight="1" outlineLevel="2" x14ac:dyDescent="0.25">
      <c r="A119" s="6">
        <v>31</v>
      </c>
      <c r="B119" s="6" t="s">
        <v>11</v>
      </c>
      <c r="C119" s="6" t="s">
        <v>289</v>
      </c>
      <c r="D119" s="6" t="s">
        <v>7</v>
      </c>
      <c r="E119" s="6" t="s">
        <v>291</v>
      </c>
      <c r="F119" s="6" t="s">
        <v>81</v>
      </c>
      <c r="G119" s="6" t="s">
        <v>170</v>
      </c>
      <c r="H119" s="13">
        <v>30124377</v>
      </c>
      <c r="I119" s="17" t="s">
        <v>292</v>
      </c>
      <c r="J119" s="29">
        <v>285604000</v>
      </c>
      <c r="K119" s="41">
        <v>0</v>
      </c>
      <c r="L119" s="41">
        <v>187762000</v>
      </c>
      <c r="M119" s="41">
        <v>0</v>
      </c>
      <c r="N119" s="41">
        <f t="shared" si="34"/>
        <v>187762000</v>
      </c>
      <c r="O119" s="41">
        <f t="shared" si="35"/>
        <v>97842000</v>
      </c>
      <c r="P119" s="56" t="s">
        <v>283</v>
      </c>
      <c r="Q119" s="56" t="s">
        <v>298</v>
      </c>
    </row>
    <row r="120" spans="1:17" s="2" customFormat="1" ht="15" customHeight="1" outlineLevel="2" x14ac:dyDescent="0.25">
      <c r="A120" s="6">
        <v>31</v>
      </c>
      <c r="B120" s="6" t="s">
        <v>11</v>
      </c>
      <c r="C120" s="6" t="s">
        <v>289</v>
      </c>
      <c r="D120" s="6" t="s">
        <v>7</v>
      </c>
      <c r="E120" s="6" t="s">
        <v>291</v>
      </c>
      <c r="F120" s="6" t="s">
        <v>81</v>
      </c>
      <c r="G120" s="6" t="s">
        <v>170</v>
      </c>
      <c r="H120" s="13">
        <v>30124368</v>
      </c>
      <c r="I120" s="17" t="s">
        <v>481</v>
      </c>
      <c r="J120" s="29">
        <v>182674000</v>
      </c>
      <c r="K120" s="41">
        <v>0</v>
      </c>
      <c r="L120" s="41">
        <v>20000000</v>
      </c>
      <c r="M120" s="41">
        <v>0</v>
      </c>
      <c r="N120" s="41">
        <f t="shared" si="34"/>
        <v>20000000</v>
      </c>
      <c r="O120" s="41">
        <f t="shared" si="35"/>
        <v>162674000</v>
      </c>
      <c r="P120" s="56" t="s">
        <v>283</v>
      </c>
      <c r="Q120" s="56" t="s">
        <v>298</v>
      </c>
    </row>
    <row r="121" spans="1:17" s="2" customFormat="1" ht="15" customHeight="1" outlineLevel="2" x14ac:dyDescent="0.25">
      <c r="A121" s="6">
        <v>31</v>
      </c>
      <c r="B121" s="6" t="s">
        <v>11</v>
      </c>
      <c r="C121" s="6" t="s">
        <v>289</v>
      </c>
      <c r="D121" s="6" t="s">
        <v>7</v>
      </c>
      <c r="E121" s="6" t="s">
        <v>291</v>
      </c>
      <c r="F121" s="6" t="s">
        <v>81</v>
      </c>
      <c r="G121" s="6" t="s">
        <v>170</v>
      </c>
      <c r="H121" s="13">
        <v>30463407</v>
      </c>
      <c r="I121" s="17" t="s">
        <v>371</v>
      </c>
      <c r="J121" s="29">
        <v>250593000</v>
      </c>
      <c r="K121" s="41">
        <v>0</v>
      </c>
      <c r="L121" s="41">
        <v>250593000</v>
      </c>
      <c r="M121" s="41">
        <v>0</v>
      </c>
      <c r="N121" s="41">
        <f t="shared" si="34"/>
        <v>250593000</v>
      </c>
      <c r="O121" s="41">
        <f t="shared" si="35"/>
        <v>0</v>
      </c>
      <c r="P121" s="56" t="s">
        <v>283</v>
      </c>
      <c r="Q121" s="56" t="s">
        <v>8</v>
      </c>
    </row>
    <row r="122" spans="1:17" ht="15.75" customHeight="1" outlineLevel="2" x14ac:dyDescent="0.25">
      <c r="A122" s="8"/>
      <c r="B122" s="8"/>
      <c r="C122" s="8"/>
      <c r="D122" s="8"/>
      <c r="E122" s="8"/>
      <c r="F122" s="8"/>
      <c r="G122" s="8"/>
      <c r="H122" s="12"/>
      <c r="I122" s="16" t="s">
        <v>293</v>
      </c>
      <c r="J122" s="30">
        <f t="shared" ref="J122:O122" si="36">SUBTOTAL(9,J116:J121)</f>
        <v>3962315000</v>
      </c>
      <c r="K122" s="30">
        <f t="shared" si="36"/>
        <v>0</v>
      </c>
      <c r="L122" s="30">
        <f t="shared" si="36"/>
        <v>925459250</v>
      </c>
      <c r="M122" s="30">
        <f t="shared" si="36"/>
        <v>0</v>
      </c>
      <c r="N122" s="30">
        <f t="shared" si="36"/>
        <v>925459250</v>
      </c>
      <c r="O122" s="30">
        <f t="shared" si="36"/>
        <v>3036855750</v>
      </c>
      <c r="P122" s="55"/>
      <c r="Q122" s="55"/>
    </row>
    <row r="123" spans="1:17" ht="9" customHeight="1" outlineLevel="2" x14ac:dyDescent="0.25">
      <c r="A123" s="8"/>
      <c r="B123" s="8"/>
      <c r="C123" s="8"/>
      <c r="D123" s="8"/>
      <c r="E123" s="8"/>
      <c r="F123" s="8"/>
      <c r="G123" s="8"/>
      <c r="H123" s="12"/>
      <c r="I123" s="18"/>
      <c r="J123" s="28"/>
      <c r="K123" s="40"/>
      <c r="L123" s="40"/>
      <c r="M123" s="40"/>
      <c r="N123" s="40"/>
      <c r="O123" s="40"/>
      <c r="P123" s="55"/>
      <c r="Q123" s="55"/>
    </row>
    <row r="124" spans="1:17" ht="18.75" outlineLevel="1" x14ac:dyDescent="0.3">
      <c r="A124" s="8"/>
      <c r="B124" s="8"/>
      <c r="C124" s="8"/>
      <c r="D124" s="8"/>
      <c r="E124" s="9"/>
      <c r="F124" s="8"/>
      <c r="G124" s="8"/>
      <c r="H124" s="12"/>
      <c r="I124" s="53" t="s">
        <v>208</v>
      </c>
      <c r="J124" s="54">
        <f>J122+J112</f>
        <v>8728943313</v>
      </c>
      <c r="K124" s="54">
        <f>K122+K112</f>
        <v>2070774327</v>
      </c>
      <c r="L124" s="54">
        <f t="shared" ref="L124:O124" si="37">L122+L112</f>
        <v>1825459250</v>
      </c>
      <c r="M124" s="54">
        <f t="shared" si="37"/>
        <v>0</v>
      </c>
      <c r="N124" s="54">
        <f t="shared" si="37"/>
        <v>1825459250</v>
      </c>
      <c r="O124" s="54">
        <f t="shared" si="37"/>
        <v>4832709736</v>
      </c>
      <c r="P124" s="55"/>
      <c r="Q124" s="55"/>
    </row>
    <row r="125" spans="1:17" s="3" customFormat="1" ht="6.75" customHeight="1" outlineLevel="1" x14ac:dyDescent="0.25">
      <c r="A125" s="8"/>
      <c r="B125" s="8"/>
      <c r="C125" s="8"/>
      <c r="D125" s="8"/>
      <c r="E125" s="9"/>
      <c r="F125" s="8"/>
      <c r="G125" s="8"/>
      <c r="H125" s="12"/>
      <c r="I125" s="20"/>
      <c r="J125" s="32"/>
      <c r="K125" s="42"/>
      <c r="L125" s="42"/>
      <c r="M125" s="42"/>
      <c r="N125" s="42"/>
      <c r="O125" s="42"/>
      <c r="P125" s="55"/>
      <c r="Q125" s="55"/>
    </row>
    <row r="126" spans="1:17" ht="26.25" outlineLevel="1" x14ac:dyDescent="0.4">
      <c r="A126" s="8"/>
      <c r="B126" s="8"/>
      <c r="C126" s="8"/>
      <c r="D126" s="8"/>
      <c r="E126" s="9"/>
      <c r="F126" s="8"/>
      <c r="G126" s="8"/>
      <c r="H126" s="12"/>
      <c r="I126" s="65" t="s">
        <v>209</v>
      </c>
      <c r="J126" s="32"/>
      <c r="K126" s="42"/>
      <c r="L126" s="42"/>
      <c r="M126" s="42"/>
      <c r="N126" s="42"/>
      <c r="O126" s="42"/>
      <c r="P126" s="57"/>
      <c r="Q126" s="57"/>
    </row>
    <row r="127" spans="1:17" outlineLevel="1" x14ac:dyDescent="0.25">
      <c r="A127" s="8"/>
      <c r="B127" s="8"/>
      <c r="C127" s="8"/>
      <c r="D127" s="8"/>
      <c r="E127" s="9"/>
      <c r="F127" s="8"/>
      <c r="G127" s="8"/>
      <c r="H127" s="12"/>
      <c r="I127" s="16" t="s">
        <v>273</v>
      </c>
      <c r="J127" s="32"/>
      <c r="K127" s="42"/>
      <c r="L127" s="42"/>
      <c r="M127" s="42"/>
      <c r="N127" s="42"/>
      <c r="O127" s="42"/>
      <c r="P127" s="57"/>
      <c r="Q127" s="57"/>
    </row>
    <row r="128" spans="1:17" s="2" customFormat="1" ht="15" customHeight="1" outlineLevel="2" x14ac:dyDescent="0.25">
      <c r="A128" s="6">
        <v>31</v>
      </c>
      <c r="B128" s="6" t="s">
        <v>5</v>
      </c>
      <c r="C128" s="6" t="s">
        <v>277</v>
      </c>
      <c r="D128" s="6" t="s">
        <v>7</v>
      </c>
      <c r="E128" s="6" t="s">
        <v>19</v>
      </c>
      <c r="F128" s="6" t="s">
        <v>103</v>
      </c>
      <c r="G128" s="6" t="s">
        <v>9</v>
      </c>
      <c r="H128" s="13">
        <v>30247072</v>
      </c>
      <c r="I128" s="17" t="s">
        <v>99</v>
      </c>
      <c r="J128" s="29">
        <v>74800000</v>
      </c>
      <c r="K128" s="41">
        <v>35753000</v>
      </c>
      <c r="L128" s="41">
        <v>33660000</v>
      </c>
      <c r="M128" s="41">
        <v>0</v>
      </c>
      <c r="N128" s="41">
        <f>L128-M128</f>
        <v>33660000</v>
      </c>
      <c r="O128" s="41">
        <f>J128-(K128+L128)</f>
        <v>5387000</v>
      </c>
      <c r="P128" s="56" t="s">
        <v>275</v>
      </c>
      <c r="Q128" s="56" t="s">
        <v>8</v>
      </c>
    </row>
    <row r="129" spans="1:17" outlineLevel="2" x14ac:dyDescent="0.25">
      <c r="A129" s="8"/>
      <c r="B129" s="8"/>
      <c r="C129" s="8"/>
      <c r="D129" s="8"/>
      <c r="E129" s="8"/>
      <c r="F129" s="8"/>
      <c r="G129" s="8"/>
      <c r="H129" s="12"/>
      <c r="I129" s="16" t="s">
        <v>437</v>
      </c>
      <c r="J129" s="30">
        <f t="shared" ref="J129:O129" si="38">SUBTOTAL(9,J128)</f>
        <v>74800000</v>
      </c>
      <c r="K129" s="30">
        <f t="shared" si="38"/>
        <v>35753000</v>
      </c>
      <c r="L129" s="30">
        <f t="shared" si="38"/>
        <v>33660000</v>
      </c>
      <c r="M129" s="30">
        <f t="shared" si="38"/>
        <v>0</v>
      </c>
      <c r="N129" s="30">
        <f t="shared" si="38"/>
        <v>33660000</v>
      </c>
      <c r="O129" s="30">
        <f t="shared" si="38"/>
        <v>5387000</v>
      </c>
      <c r="P129" s="55"/>
      <c r="Q129" s="55"/>
    </row>
    <row r="130" spans="1:17" outlineLevel="2" x14ac:dyDescent="0.25">
      <c r="A130" s="8"/>
      <c r="B130" s="8"/>
      <c r="C130" s="8"/>
      <c r="D130" s="8"/>
      <c r="E130" s="8"/>
      <c r="F130" s="8"/>
      <c r="G130" s="8"/>
      <c r="H130" s="12"/>
      <c r="I130" s="18"/>
      <c r="J130" s="28"/>
      <c r="K130" s="40"/>
      <c r="L130" s="40"/>
      <c r="M130" s="40"/>
      <c r="N130" s="40"/>
      <c r="O130" s="40"/>
      <c r="P130" s="55"/>
      <c r="Q130" s="55"/>
    </row>
    <row r="131" spans="1:17" outlineLevel="2" x14ac:dyDescent="0.25">
      <c r="A131" s="8"/>
      <c r="B131" s="8"/>
      <c r="C131" s="8"/>
      <c r="D131" s="8"/>
      <c r="E131" s="8"/>
      <c r="F131" s="8"/>
      <c r="G131" s="8"/>
      <c r="H131" s="12"/>
      <c r="I131" s="16" t="s">
        <v>438</v>
      </c>
      <c r="J131" s="28"/>
      <c r="K131" s="40"/>
      <c r="L131" s="40"/>
      <c r="M131" s="40"/>
      <c r="N131" s="40"/>
      <c r="O131" s="40"/>
      <c r="P131" s="55"/>
      <c r="Q131" s="55"/>
    </row>
    <row r="132" spans="1:17" s="2" customFormat="1" ht="15" customHeight="1" outlineLevel="2" x14ac:dyDescent="0.25">
      <c r="A132" s="6">
        <v>29</v>
      </c>
      <c r="B132" s="6" t="s">
        <v>56</v>
      </c>
      <c r="C132" s="6" t="s">
        <v>288</v>
      </c>
      <c r="D132" s="6" t="s">
        <v>7</v>
      </c>
      <c r="E132" s="6" t="s">
        <v>19</v>
      </c>
      <c r="F132" s="6" t="s">
        <v>561</v>
      </c>
      <c r="G132" s="6" t="s">
        <v>170</v>
      </c>
      <c r="H132" s="13">
        <v>30487187</v>
      </c>
      <c r="I132" s="17" t="s">
        <v>426</v>
      </c>
      <c r="J132" s="29">
        <v>116946000</v>
      </c>
      <c r="K132" s="41">
        <v>89920068</v>
      </c>
      <c r="L132" s="41">
        <v>27025932</v>
      </c>
      <c r="M132" s="41">
        <v>0</v>
      </c>
      <c r="N132" s="41">
        <f>L132-M132</f>
        <v>27025932</v>
      </c>
      <c r="O132" s="41">
        <f>J132-(K132+L132)</f>
        <v>0</v>
      </c>
      <c r="P132" s="56" t="s">
        <v>279</v>
      </c>
      <c r="Q132" s="56" t="s">
        <v>10</v>
      </c>
    </row>
    <row r="133" spans="1:17" outlineLevel="2" x14ac:dyDescent="0.25">
      <c r="A133" s="8"/>
      <c r="B133" s="8"/>
      <c r="C133" s="8"/>
      <c r="D133" s="8"/>
      <c r="E133" s="8"/>
      <c r="F133" s="8"/>
      <c r="G133" s="8"/>
      <c r="H133" s="12"/>
      <c r="I133" s="16" t="s">
        <v>338</v>
      </c>
      <c r="J133" s="30">
        <f t="shared" ref="J133:O133" si="39">SUBTOTAL(9,J132)</f>
        <v>116946000</v>
      </c>
      <c r="K133" s="30">
        <f t="shared" si="39"/>
        <v>89920068</v>
      </c>
      <c r="L133" s="30">
        <f t="shared" si="39"/>
        <v>27025932</v>
      </c>
      <c r="M133" s="30">
        <f t="shared" si="39"/>
        <v>0</v>
      </c>
      <c r="N133" s="30">
        <f t="shared" si="39"/>
        <v>27025932</v>
      </c>
      <c r="O133" s="30">
        <f t="shared" si="39"/>
        <v>0</v>
      </c>
      <c r="P133" s="55"/>
      <c r="Q133" s="55"/>
    </row>
    <row r="134" spans="1:17" ht="9.75" customHeight="1" outlineLevel="2" x14ac:dyDescent="0.25">
      <c r="A134" s="8"/>
      <c r="B134" s="8"/>
      <c r="C134" s="8"/>
      <c r="D134" s="8"/>
      <c r="E134" s="8"/>
      <c r="F134" s="8"/>
      <c r="G134" s="8"/>
      <c r="H134" s="12"/>
      <c r="I134" s="18"/>
      <c r="J134" s="28"/>
      <c r="K134" s="40"/>
      <c r="L134" s="40"/>
      <c r="M134" s="40"/>
      <c r="N134" s="40"/>
      <c r="O134" s="40"/>
      <c r="P134" s="55"/>
      <c r="Q134" s="55"/>
    </row>
    <row r="135" spans="1:17" outlineLevel="2" x14ac:dyDescent="0.25">
      <c r="A135" s="8"/>
      <c r="B135" s="8"/>
      <c r="C135" s="8"/>
      <c r="D135" s="8"/>
      <c r="E135" s="8"/>
      <c r="F135" s="8"/>
      <c r="G135" s="8"/>
      <c r="H135" s="12"/>
      <c r="I135" s="16" t="s">
        <v>280</v>
      </c>
      <c r="J135" s="28"/>
      <c r="K135" s="40"/>
      <c r="L135" s="40"/>
      <c r="M135" s="40"/>
      <c r="N135" s="40"/>
      <c r="O135" s="40"/>
      <c r="P135" s="55"/>
      <c r="Q135" s="55"/>
    </row>
    <row r="136" spans="1:17" s="2" customFormat="1" ht="15" customHeight="1" outlineLevel="2" x14ac:dyDescent="0.25">
      <c r="A136" s="6">
        <v>31</v>
      </c>
      <c r="B136" s="6" t="s">
        <v>11</v>
      </c>
      <c r="C136" s="6" t="s">
        <v>276</v>
      </c>
      <c r="D136" s="6" t="s">
        <v>7</v>
      </c>
      <c r="E136" s="6" t="s">
        <v>19</v>
      </c>
      <c r="F136" s="6" t="s">
        <v>561</v>
      </c>
      <c r="G136" s="6" t="s">
        <v>9</v>
      </c>
      <c r="H136" s="13">
        <v>30405773</v>
      </c>
      <c r="I136" s="17" t="s">
        <v>381</v>
      </c>
      <c r="J136" s="29">
        <v>25000000</v>
      </c>
      <c r="K136" s="41">
        <v>0</v>
      </c>
      <c r="L136" s="41">
        <v>2500000</v>
      </c>
      <c r="M136" s="41">
        <v>0</v>
      </c>
      <c r="N136" s="41">
        <f t="shared" ref="N136:N139" si="40">L136-M136</f>
        <v>2500000</v>
      </c>
      <c r="O136" s="41">
        <f>J136-(K136+L136)</f>
        <v>22500000</v>
      </c>
      <c r="P136" s="56" t="s">
        <v>283</v>
      </c>
      <c r="Q136" s="56" t="s">
        <v>310</v>
      </c>
    </row>
    <row r="137" spans="1:17" s="2" customFormat="1" ht="15" customHeight="1" outlineLevel="2" x14ac:dyDescent="0.25">
      <c r="A137" s="6">
        <v>31</v>
      </c>
      <c r="B137" s="6" t="s">
        <v>11</v>
      </c>
      <c r="C137" s="6" t="s">
        <v>289</v>
      </c>
      <c r="D137" s="6" t="s">
        <v>7</v>
      </c>
      <c r="E137" s="6" t="s">
        <v>19</v>
      </c>
      <c r="F137" s="6" t="s">
        <v>81</v>
      </c>
      <c r="G137" s="6" t="s">
        <v>170</v>
      </c>
      <c r="H137" s="13">
        <v>30465145</v>
      </c>
      <c r="I137" s="17" t="s">
        <v>364</v>
      </c>
      <c r="J137" s="29">
        <v>429195000</v>
      </c>
      <c r="K137" s="41">
        <v>0</v>
      </c>
      <c r="L137" s="41">
        <v>21459750</v>
      </c>
      <c r="M137" s="41">
        <v>0</v>
      </c>
      <c r="N137" s="41">
        <f t="shared" si="40"/>
        <v>21459750</v>
      </c>
      <c r="O137" s="41">
        <f>J137-(K137+L137)</f>
        <v>407735250</v>
      </c>
      <c r="P137" s="56" t="s">
        <v>283</v>
      </c>
      <c r="Q137" s="56" t="s">
        <v>417</v>
      </c>
    </row>
    <row r="138" spans="1:17" s="2" customFormat="1" ht="15" customHeight="1" outlineLevel="2" x14ac:dyDescent="0.25">
      <c r="A138" s="6">
        <v>31</v>
      </c>
      <c r="B138" s="6" t="s">
        <v>11</v>
      </c>
      <c r="C138" s="6" t="s">
        <v>289</v>
      </c>
      <c r="D138" s="6" t="s">
        <v>7</v>
      </c>
      <c r="E138" s="6" t="s">
        <v>19</v>
      </c>
      <c r="F138" s="6" t="s">
        <v>81</v>
      </c>
      <c r="G138" s="6" t="s">
        <v>170</v>
      </c>
      <c r="H138" s="13">
        <v>30176872</v>
      </c>
      <c r="I138" s="17" t="s">
        <v>415</v>
      </c>
      <c r="J138" s="29">
        <v>247206000</v>
      </c>
      <c r="K138" s="41">
        <v>0</v>
      </c>
      <c r="L138" s="41">
        <v>12360300</v>
      </c>
      <c r="M138" s="41">
        <v>0</v>
      </c>
      <c r="N138" s="41">
        <f t="shared" si="40"/>
        <v>12360300</v>
      </c>
      <c r="O138" s="41">
        <f>J138-(K138+L138)</f>
        <v>234845700</v>
      </c>
      <c r="P138" s="56" t="s">
        <v>283</v>
      </c>
      <c r="Q138" s="56" t="s">
        <v>417</v>
      </c>
    </row>
    <row r="139" spans="1:17" s="2" customFormat="1" ht="15" customHeight="1" outlineLevel="2" x14ac:dyDescent="0.25">
      <c r="A139" s="6">
        <v>31</v>
      </c>
      <c r="B139" s="6" t="s">
        <v>11</v>
      </c>
      <c r="C139" s="6" t="s">
        <v>356</v>
      </c>
      <c r="D139" s="6" t="s">
        <v>7</v>
      </c>
      <c r="E139" s="6" t="s">
        <v>19</v>
      </c>
      <c r="F139" s="6" t="s">
        <v>561</v>
      </c>
      <c r="G139" s="6" t="s">
        <v>170</v>
      </c>
      <c r="H139" s="13">
        <v>30465141</v>
      </c>
      <c r="I139" s="17" t="s">
        <v>469</v>
      </c>
      <c r="J139" s="29">
        <v>225854000</v>
      </c>
      <c r="K139" s="41">
        <v>0</v>
      </c>
      <c r="L139" s="41">
        <v>11292700</v>
      </c>
      <c r="M139" s="41">
        <v>0</v>
      </c>
      <c r="N139" s="41">
        <f t="shared" si="40"/>
        <v>11292700</v>
      </c>
      <c r="O139" s="41">
        <f>J139-(K139+L139)</f>
        <v>214561300</v>
      </c>
      <c r="P139" s="56" t="s">
        <v>283</v>
      </c>
      <c r="Q139" s="56" t="s">
        <v>518</v>
      </c>
    </row>
    <row r="140" spans="1:17" outlineLevel="2" x14ac:dyDescent="0.25">
      <c r="A140" s="8"/>
      <c r="B140" s="8"/>
      <c r="C140" s="8"/>
      <c r="D140" s="8"/>
      <c r="E140" s="8"/>
      <c r="F140" s="8"/>
      <c r="G140" s="8"/>
      <c r="H140" s="12"/>
      <c r="I140" s="16" t="s">
        <v>293</v>
      </c>
      <c r="J140" s="30">
        <f t="shared" ref="J140:O140" si="41">SUBTOTAL(9,J136:J139)</f>
        <v>927255000</v>
      </c>
      <c r="K140" s="30">
        <f t="shared" si="41"/>
        <v>0</v>
      </c>
      <c r="L140" s="30">
        <f t="shared" si="41"/>
        <v>47612750</v>
      </c>
      <c r="M140" s="30">
        <f t="shared" si="41"/>
        <v>0</v>
      </c>
      <c r="N140" s="30">
        <f t="shared" si="41"/>
        <v>47612750</v>
      </c>
      <c r="O140" s="30">
        <f t="shared" si="41"/>
        <v>879642250</v>
      </c>
      <c r="P140" s="55"/>
      <c r="Q140" s="55"/>
    </row>
    <row r="141" spans="1:17" ht="5.25" customHeight="1" outlineLevel="2" x14ac:dyDescent="0.25">
      <c r="A141" s="8"/>
      <c r="B141" s="8"/>
      <c r="C141" s="8"/>
      <c r="D141" s="8"/>
      <c r="E141" s="8"/>
      <c r="F141" s="8"/>
      <c r="G141" s="8"/>
      <c r="H141" s="12"/>
      <c r="I141" s="18"/>
      <c r="J141" s="28"/>
      <c r="K141" s="40"/>
      <c r="L141" s="40"/>
      <c r="M141" s="40"/>
      <c r="N141" s="40"/>
      <c r="O141" s="40"/>
      <c r="P141" s="55"/>
      <c r="Q141" s="55"/>
    </row>
    <row r="142" spans="1:17" ht="18.75" outlineLevel="1" x14ac:dyDescent="0.3">
      <c r="A142" s="8"/>
      <c r="B142" s="8"/>
      <c r="C142" s="8"/>
      <c r="D142" s="8"/>
      <c r="E142" s="9"/>
      <c r="F142" s="8"/>
      <c r="G142" s="8"/>
      <c r="H142" s="12"/>
      <c r="I142" s="53" t="s">
        <v>179</v>
      </c>
      <c r="J142" s="54">
        <f t="shared" ref="J142:O142" si="42">J140+J133+J129</f>
        <v>1119001000</v>
      </c>
      <c r="K142" s="54">
        <f t="shared" si="42"/>
        <v>125673068</v>
      </c>
      <c r="L142" s="54">
        <f t="shared" si="42"/>
        <v>108298682</v>
      </c>
      <c r="M142" s="54">
        <f t="shared" si="42"/>
        <v>0</v>
      </c>
      <c r="N142" s="54">
        <f t="shared" si="42"/>
        <v>108298682</v>
      </c>
      <c r="O142" s="54">
        <f t="shared" si="42"/>
        <v>885029250</v>
      </c>
      <c r="P142" s="55"/>
      <c r="Q142" s="55"/>
    </row>
    <row r="143" spans="1:17" s="3" customFormat="1" outlineLevel="1" x14ac:dyDescent="0.25">
      <c r="A143" s="8"/>
      <c r="B143" s="8"/>
      <c r="C143" s="8"/>
      <c r="D143" s="8"/>
      <c r="E143" s="9"/>
      <c r="F143" s="8"/>
      <c r="G143" s="8"/>
      <c r="H143" s="12"/>
      <c r="I143" s="20"/>
      <c r="J143" s="32"/>
      <c r="K143" s="42"/>
      <c r="L143" s="42"/>
      <c r="M143" s="42"/>
      <c r="N143" s="42"/>
      <c r="O143" s="42"/>
      <c r="P143" s="55"/>
      <c r="Q143" s="55"/>
    </row>
    <row r="144" spans="1:17" ht="21" outlineLevel="1" x14ac:dyDescent="0.35">
      <c r="A144" s="8"/>
      <c r="B144" s="8"/>
      <c r="C144" s="8"/>
      <c r="D144" s="8"/>
      <c r="E144" s="9"/>
      <c r="F144" s="8"/>
      <c r="G144" s="8"/>
      <c r="H144" s="12"/>
      <c r="I144" s="61" t="s">
        <v>210</v>
      </c>
      <c r="J144" s="32"/>
      <c r="K144" s="42"/>
      <c r="L144" s="42"/>
      <c r="M144" s="42"/>
      <c r="N144" s="42"/>
      <c r="O144" s="42"/>
      <c r="P144" s="55"/>
      <c r="Q144" s="55"/>
    </row>
    <row r="145" spans="1:17" outlineLevel="1" x14ac:dyDescent="0.25">
      <c r="A145" s="8"/>
      <c r="B145" s="8"/>
      <c r="C145" s="8"/>
      <c r="D145" s="8"/>
      <c r="E145" s="9"/>
      <c r="F145" s="8"/>
      <c r="G145" s="8"/>
      <c r="H145" s="12"/>
      <c r="I145" s="16" t="s">
        <v>273</v>
      </c>
      <c r="J145" s="32"/>
      <c r="K145" s="42"/>
      <c r="L145" s="42"/>
      <c r="M145" s="42"/>
      <c r="N145" s="42"/>
      <c r="O145" s="42"/>
      <c r="P145" s="55"/>
      <c r="Q145" s="55"/>
    </row>
    <row r="146" spans="1:17" s="2" customFormat="1" ht="15" customHeight="1" outlineLevel="2" x14ac:dyDescent="0.25">
      <c r="A146" s="6">
        <v>31</v>
      </c>
      <c r="B146" s="6" t="s">
        <v>5</v>
      </c>
      <c r="C146" s="6" t="s">
        <v>288</v>
      </c>
      <c r="D146" s="6" t="s">
        <v>7</v>
      </c>
      <c r="E146" s="6" t="s">
        <v>20</v>
      </c>
      <c r="F146" s="6" t="s">
        <v>13</v>
      </c>
      <c r="G146" s="6" t="s">
        <v>170</v>
      </c>
      <c r="H146" s="13">
        <v>30086815</v>
      </c>
      <c r="I146" s="17" t="s">
        <v>75</v>
      </c>
      <c r="J146" s="29">
        <v>15318985549</v>
      </c>
      <c r="K146" s="41">
        <v>4648166927</v>
      </c>
      <c r="L146" s="41">
        <v>5000000000</v>
      </c>
      <c r="M146" s="41">
        <v>0</v>
      </c>
      <c r="N146" s="41">
        <f t="shared" ref="N146:N149" si="43">L146-M146</f>
        <v>5000000000</v>
      </c>
      <c r="O146" s="41">
        <f>J146-(K146+L146)</f>
        <v>5670818622</v>
      </c>
      <c r="P146" s="56" t="s">
        <v>275</v>
      </c>
      <c r="Q146" s="56" t="s">
        <v>8</v>
      </c>
    </row>
    <row r="147" spans="1:17" s="2" customFormat="1" ht="15" customHeight="1" outlineLevel="2" x14ac:dyDescent="0.25">
      <c r="A147" s="6">
        <v>31</v>
      </c>
      <c r="B147" s="6" t="s">
        <v>5</v>
      </c>
      <c r="C147" s="6" t="s">
        <v>278</v>
      </c>
      <c r="D147" s="6" t="s">
        <v>7</v>
      </c>
      <c r="E147" s="6" t="s">
        <v>20</v>
      </c>
      <c r="F147" s="6" t="s">
        <v>103</v>
      </c>
      <c r="G147" s="6" t="s">
        <v>170</v>
      </c>
      <c r="H147" s="13">
        <v>30087497</v>
      </c>
      <c r="I147" s="17" t="s">
        <v>76</v>
      </c>
      <c r="J147" s="29">
        <v>5473500000</v>
      </c>
      <c r="K147" s="41">
        <v>16381000</v>
      </c>
      <c r="L147" s="41">
        <v>3057366668</v>
      </c>
      <c r="M147" s="41">
        <v>0</v>
      </c>
      <c r="N147" s="41">
        <f t="shared" si="43"/>
        <v>3057366668</v>
      </c>
      <c r="O147" s="41">
        <f>J147-(K147+L147)</f>
        <v>2399752332</v>
      </c>
      <c r="P147" s="56" t="s">
        <v>275</v>
      </c>
      <c r="Q147" s="56" t="s">
        <v>8</v>
      </c>
    </row>
    <row r="148" spans="1:17" s="2" customFormat="1" ht="15" customHeight="1" outlineLevel="2" x14ac:dyDescent="0.25">
      <c r="A148" s="6">
        <v>31</v>
      </c>
      <c r="B148" s="6" t="s">
        <v>5</v>
      </c>
      <c r="C148" s="6" t="s">
        <v>276</v>
      </c>
      <c r="D148" s="6" t="s">
        <v>7</v>
      </c>
      <c r="E148" s="6" t="s">
        <v>20</v>
      </c>
      <c r="F148" s="6" t="s">
        <v>561</v>
      </c>
      <c r="G148" s="6" t="s">
        <v>170</v>
      </c>
      <c r="H148" s="13">
        <v>30158072</v>
      </c>
      <c r="I148" s="17" t="s">
        <v>286</v>
      </c>
      <c r="J148" s="29">
        <v>3257705000</v>
      </c>
      <c r="K148" s="41">
        <v>2093000</v>
      </c>
      <c r="L148" s="41">
        <v>1200000000</v>
      </c>
      <c r="M148" s="41">
        <v>0</v>
      </c>
      <c r="N148" s="41">
        <f t="shared" si="43"/>
        <v>1200000000</v>
      </c>
      <c r="O148" s="41">
        <f>J148-(K148+L148)</f>
        <v>2055612000</v>
      </c>
      <c r="P148" s="56" t="s">
        <v>275</v>
      </c>
      <c r="Q148" s="56" t="s">
        <v>8</v>
      </c>
    </row>
    <row r="149" spans="1:17" s="2" customFormat="1" ht="15" customHeight="1" outlineLevel="2" x14ac:dyDescent="0.25">
      <c r="A149" s="6">
        <v>31</v>
      </c>
      <c r="B149" s="6" t="s">
        <v>5</v>
      </c>
      <c r="C149" s="6" t="s">
        <v>277</v>
      </c>
      <c r="D149" s="6" t="s">
        <v>7</v>
      </c>
      <c r="E149" s="6" t="s">
        <v>20</v>
      </c>
      <c r="F149" s="6" t="s">
        <v>561</v>
      </c>
      <c r="G149" s="6" t="s">
        <v>9</v>
      </c>
      <c r="H149" s="13">
        <v>30465788</v>
      </c>
      <c r="I149" s="17" t="s">
        <v>154</v>
      </c>
      <c r="J149" s="29">
        <v>301000000</v>
      </c>
      <c r="K149" s="41">
        <v>3999000</v>
      </c>
      <c r="L149" s="41">
        <v>297001000</v>
      </c>
      <c r="M149" s="41">
        <v>0</v>
      </c>
      <c r="N149" s="41">
        <f t="shared" si="43"/>
        <v>297001000</v>
      </c>
      <c r="O149" s="41">
        <f>J149-(K149+L149)</f>
        <v>0</v>
      </c>
      <c r="P149" s="56" t="s">
        <v>275</v>
      </c>
      <c r="Q149" s="56" t="s">
        <v>8</v>
      </c>
    </row>
    <row r="150" spans="1:17" outlineLevel="2" x14ac:dyDescent="0.25">
      <c r="A150" s="8"/>
      <c r="B150" s="8"/>
      <c r="C150" s="8"/>
      <c r="D150" s="8"/>
      <c r="E150" s="8"/>
      <c r="F150" s="8"/>
      <c r="G150" s="8"/>
      <c r="H150" s="12"/>
      <c r="I150" s="16" t="s">
        <v>437</v>
      </c>
      <c r="J150" s="30">
        <f t="shared" ref="J150:O150" si="44">SUBTOTAL(9,J146:J149)</f>
        <v>24351190549</v>
      </c>
      <c r="K150" s="30">
        <f t="shared" si="44"/>
        <v>4670639927</v>
      </c>
      <c r="L150" s="30">
        <f t="shared" si="44"/>
        <v>9554367668</v>
      </c>
      <c r="M150" s="30">
        <f t="shared" si="44"/>
        <v>0</v>
      </c>
      <c r="N150" s="30">
        <f t="shared" si="44"/>
        <v>9554367668</v>
      </c>
      <c r="O150" s="30">
        <f t="shared" si="44"/>
        <v>10126182954</v>
      </c>
      <c r="P150" s="55"/>
      <c r="Q150" s="55"/>
    </row>
    <row r="151" spans="1:17" outlineLevel="2" x14ac:dyDescent="0.25">
      <c r="A151" s="8"/>
      <c r="B151" s="8"/>
      <c r="C151" s="8"/>
      <c r="D151" s="8"/>
      <c r="E151" s="8"/>
      <c r="F151" s="8"/>
      <c r="G151" s="8"/>
      <c r="H151" s="12"/>
      <c r="I151" s="18"/>
      <c r="J151" s="28"/>
      <c r="K151" s="40"/>
      <c r="L151" s="40"/>
      <c r="M151" s="40"/>
      <c r="N151" s="40"/>
      <c r="O151" s="40"/>
      <c r="P151" s="55"/>
      <c r="Q151" s="55"/>
    </row>
    <row r="152" spans="1:17" outlineLevel="2" x14ac:dyDescent="0.25">
      <c r="A152" s="8"/>
      <c r="B152" s="8"/>
      <c r="C152" s="8"/>
      <c r="D152" s="8"/>
      <c r="E152" s="8"/>
      <c r="F152" s="8"/>
      <c r="G152" s="8"/>
      <c r="H152" s="12"/>
      <c r="I152" s="16" t="s">
        <v>438</v>
      </c>
      <c r="J152" s="28"/>
      <c r="K152" s="40"/>
      <c r="L152" s="40"/>
      <c r="M152" s="40"/>
      <c r="N152" s="40"/>
      <c r="O152" s="40"/>
      <c r="P152" s="55"/>
      <c r="Q152" s="55"/>
    </row>
    <row r="153" spans="1:17" s="2" customFormat="1" ht="15" customHeight="1" outlineLevel="2" x14ac:dyDescent="0.25">
      <c r="A153" s="6">
        <v>29</v>
      </c>
      <c r="B153" s="6" t="s">
        <v>56</v>
      </c>
      <c r="C153" s="6" t="s">
        <v>276</v>
      </c>
      <c r="D153" s="6" t="s">
        <v>7</v>
      </c>
      <c r="E153" s="6" t="s">
        <v>20</v>
      </c>
      <c r="F153" s="6" t="s">
        <v>561</v>
      </c>
      <c r="G153" s="6" t="s">
        <v>170</v>
      </c>
      <c r="H153" s="13">
        <v>30486204</v>
      </c>
      <c r="I153" s="17" t="s">
        <v>436</v>
      </c>
      <c r="J153" s="29">
        <v>24857000</v>
      </c>
      <c r="K153" s="41">
        <v>0</v>
      </c>
      <c r="L153" s="41">
        <v>24857000</v>
      </c>
      <c r="M153" s="41">
        <v>0</v>
      </c>
      <c r="N153" s="41">
        <f t="shared" ref="N153:N163" si="45">L153-M153</f>
        <v>24857000</v>
      </c>
      <c r="O153" s="41">
        <f t="shared" ref="O153:O163" si="46">J153-(K153+L153)</f>
        <v>0</v>
      </c>
      <c r="P153" s="56" t="s">
        <v>279</v>
      </c>
      <c r="Q153" s="56" t="s">
        <v>10</v>
      </c>
    </row>
    <row r="154" spans="1:17" s="2" customFormat="1" ht="15" customHeight="1" outlineLevel="2" x14ac:dyDescent="0.25">
      <c r="A154" s="6">
        <v>31</v>
      </c>
      <c r="B154" s="6" t="s">
        <v>56</v>
      </c>
      <c r="C154" s="6" t="s">
        <v>276</v>
      </c>
      <c r="D154" s="6" t="s">
        <v>7</v>
      </c>
      <c r="E154" s="6" t="s">
        <v>20</v>
      </c>
      <c r="F154" s="6" t="s">
        <v>561</v>
      </c>
      <c r="G154" s="6" t="s">
        <v>170</v>
      </c>
      <c r="H154" s="13">
        <v>30136310</v>
      </c>
      <c r="I154" s="17" t="s">
        <v>466</v>
      </c>
      <c r="J154" s="29">
        <v>1811122000</v>
      </c>
      <c r="K154" s="41">
        <v>0</v>
      </c>
      <c r="L154" s="41">
        <f>100000000+89920068+1046000</f>
        <v>190966068</v>
      </c>
      <c r="M154" s="41">
        <v>0</v>
      </c>
      <c r="N154" s="41">
        <f t="shared" si="45"/>
        <v>190966068</v>
      </c>
      <c r="O154" s="41">
        <f t="shared" si="46"/>
        <v>1620155932</v>
      </c>
      <c r="P154" s="56" t="s">
        <v>279</v>
      </c>
      <c r="Q154" s="56" t="s">
        <v>8</v>
      </c>
    </row>
    <row r="155" spans="1:17" s="2" customFormat="1" ht="15" customHeight="1" outlineLevel="2" x14ac:dyDescent="0.25">
      <c r="A155" s="6">
        <v>31</v>
      </c>
      <c r="B155" s="6" t="s">
        <v>56</v>
      </c>
      <c r="C155" s="6" t="s">
        <v>276</v>
      </c>
      <c r="D155" s="6" t="s">
        <v>7</v>
      </c>
      <c r="E155" s="6" t="s">
        <v>20</v>
      </c>
      <c r="F155" s="6" t="s">
        <v>561</v>
      </c>
      <c r="G155" s="6" t="s">
        <v>170</v>
      </c>
      <c r="H155" s="13">
        <v>30126943</v>
      </c>
      <c r="I155" s="17" t="s">
        <v>263</v>
      </c>
      <c r="J155" s="29">
        <v>3242559000</v>
      </c>
      <c r="K155" s="41">
        <v>2092000</v>
      </c>
      <c r="L155" s="41">
        <f>1200000000-55588067</f>
        <v>1144411933</v>
      </c>
      <c r="M155" s="41">
        <v>0</v>
      </c>
      <c r="N155" s="41">
        <f t="shared" si="45"/>
        <v>1144411933</v>
      </c>
      <c r="O155" s="41">
        <f t="shared" si="46"/>
        <v>2096055067</v>
      </c>
      <c r="P155" s="56" t="s">
        <v>279</v>
      </c>
      <c r="Q155" s="56" t="s">
        <v>8</v>
      </c>
    </row>
    <row r="156" spans="1:17" s="2" customFormat="1" ht="15" customHeight="1" outlineLevel="2" x14ac:dyDescent="0.25">
      <c r="A156" s="6">
        <v>29</v>
      </c>
      <c r="B156" s="6" t="s">
        <v>56</v>
      </c>
      <c r="C156" s="6" t="s">
        <v>288</v>
      </c>
      <c r="D156" s="6" t="s">
        <v>7</v>
      </c>
      <c r="E156" s="6" t="s">
        <v>20</v>
      </c>
      <c r="F156" s="6" t="s">
        <v>13</v>
      </c>
      <c r="G156" s="6" t="s">
        <v>170</v>
      </c>
      <c r="H156" s="13">
        <v>30085619</v>
      </c>
      <c r="I156" s="17" t="s">
        <v>294</v>
      </c>
      <c r="J156" s="29">
        <v>190400000</v>
      </c>
      <c r="K156" s="41">
        <v>0</v>
      </c>
      <c r="L156" s="41">
        <v>190400000</v>
      </c>
      <c r="M156" s="41">
        <v>0</v>
      </c>
      <c r="N156" s="41">
        <f t="shared" si="45"/>
        <v>190400000</v>
      </c>
      <c r="O156" s="41">
        <f t="shared" si="46"/>
        <v>0</v>
      </c>
      <c r="P156" s="56" t="s">
        <v>515</v>
      </c>
      <c r="Q156" s="56" t="s">
        <v>10</v>
      </c>
    </row>
    <row r="157" spans="1:17" s="2" customFormat="1" ht="15" customHeight="1" outlineLevel="2" x14ac:dyDescent="0.25">
      <c r="A157" s="6">
        <v>31</v>
      </c>
      <c r="B157" s="6" t="s">
        <v>56</v>
      </c>
      <c r="C157" s="6" t="s">
        <v>288</v>
      </c>
      <c r="D157" s="6" t="s">
        <v>7</v>
      </c>
      <c r="E157" s="6" t="s">
        <v>20</v>
      </c>
      <c r="F157" s="6" t="s">
        <v>561</v>
      </c>
      <c r="G157" s="6" t="s">
        <v>170</v>
      </c>
      <c r="H157" s="13">
        <v>30126075</v>
      </c>
      <c r="I157" s="17" t="s">
        <v>470</v>
      </c>
      <c r="J157" s="29">
        <v>1749988000</v>
      </c>
      <c r="K157" s="41">
        <v>0</v>
      </c>
      <c r="L157" s="41">
        <v>300000000</v>
      </c>
      <c r="M157" s="41">
        <v>0</v>
      </c>
      <c r="N157" s="41">
        <f t="shared" si="45"/>
        <v>300000000</v>
      </c>
      <c r="O157" s="41">
        <f t="shared" si="46"/>
        <v>1449988000</v>
      </c>
      <c r="P157" s="56" t="s">
        <v>284</v>
      </c>
      <c r="Q157" s="56" t="s">
        <v>8</v>
      </c>
    </row>
    <row r="158" spans="1:17" s="2" customFormat="1" ht="15" customHeight="1" outlineLevel="2" x14ac:dyDescent="0.25">
      <c r="A158" s="6">
        <v>31</v>
      </c>
      <c r="B158" s="6" t="s">
        <v>56</v>
      </c>
      <c r="C158" s="6" t="s">
        <v>277</v>
      </c>
      <c r="D158" s="6" t="s">
        <v>7</v>
      </c>
      <c r="E158" s="6" t="s">
        <v>20</v>
      </c>
      <c r="F158" s="6" t="s">
        <v>103</v>
      </c>
      <c r="G158" s="6" t="s">
        <v>170</v>
      </c>
      <c r="H158" s="13">
        <v>30448275</v>
      </c>
      <c r="I158" s="17" t="s">
        <v>467</v>
      </c>
      <c r="J158" s="29">
        <v>328333000</v>
      </c>
      <c r="K158" s="41">
        <v>0</v>
      </c>
      <c r="L158" s="41">
        <v>50000000</v>
      </c>
      <c r="M158" s="41">
        <v>0</v>
      </c>
      <c r="N158" s="41">
        <f t="shared" si="45"/>
        <v>50000000</v>
      </c>
      <c r="O158" s="41">
        <f t="shared" si="46"/>
        <v>278333000</v>
      </c>
      <c r="P158" s="56" t="s">
        <v>284</v>
      </c>
      <c r="Q158" s="56" t="s">
        <v>10</v>
      </c>
    </row>
    <row r="159" spans="1:17" s="2" customFormat="1" ht="15" customHeight="1" outlineLevel="2" x14ac:dyDescent="0.25">
      <c r="A159" s="6">
        <v>31</v>
      </c>
      <c r="B159" s="6" t="s">
        <v>56</v>
      </c>
      <c r="C159" s="6" t="s">
        <v>285</v>
      </c>
      <c r="D159" s="6" t="s">
        <v>7</v>
      </c>
      <c r="E159" s="6" t="s">
        <v>20</v>
      </c>
      <c r="F159" s="6" t="s">
        <v>561</v>
      </c>
      <c r="G159" s="6" t="s">
        <v>170</v>
      </c>
      <c r="H159" s="13">
        <v>30358072</v>
      </c>
      <c r="I159" s="17" t="s">
        <v>296</v>
      </c>
      <c r="J159" s="29">
        <v>100000000</v>
      </c>
      <c r="K159" s="41">
        <v>0</v>
      </c>
      <c r="L159" s="41">
        <v>10000000</v>
      </c>
      <c r="M159" s="41">
        <v>0</v>
      </c>
      <c r="N159" s="41">
        <f t="shared" si="45"/>
        <v>10000000</v>
      </c>
      <c r="O159" s="41">
        <f t="shared" si="46"/>
        <v>90000000</v>
      </c>
      <c r="P159" s="56" t="s">
        <v>460</v>
      </c>
      <c r="Q159" s="56" t="s">
        <v>10</v>
      </c>
    </row>
    <row r="160" spans="1:17" s="2" customFormat="1" ht="15" customHeight="1" outlineLevel="2" x14ac:dyDescent="0.25">
      <c r="A160" s="6">
        <v>24</v>
      </c>
      <c r="B160" s="6" t="s">
        <v>56</v>
      </c>
      <c r="C160" s="6" t="s">
        <v>274</v>
      </c>
      <c r="D160" s="6" t="s">
        <v>7</v>
      </c>
      <c r="E160" s="6" t="s">
        <v>20</v>
      </c>
      <c r="F160" s="6" t="s">
        <v>561</v>
      </c>
      <c r="G160" s="6" t="s">
        <v>170</v>
      </c>
      <c r="H160" s="13" t="s">
        <v>443</v>
      </c>
      <c r="I160" s="17" t="s">
        <v>444</v>
      </c>
      <c r="J160" s="29">
        <v>359099988.79963976</v>
      </c>
      <c r="K160" s="41">
        <v>0</v>
      </c>
      <c r="L160" s="41">
        <v>359099988.79963976</v>
      </c>
      <c r="M160" s="41">
        <v>0</v>
      </c>
      <c r="N160" s="41">
        <f t="shared" si="45"/>
        <v>359099988.79963976</v>
      </c>
      <c r="O160" s="41">
        <f t="shared" si="46"/>
        <v>0</v>
      </c>
      <c r="P160" s="56" t="s">
        <v>516</v>
      </c>
      <c r="Q160" s="56" t="s">
        <v>295</v>
      </c>
    </row>
    <row r="161" spans="1:17" s="2" customFormat="1" ht="15" customHeight="1" outlineLevel="2" x14ac:dyDescent="0.25">
      <c r="A161" s="6">
        <v>24</v>
      </c>
      <c r="B161" s="6" t="s">
        <v>56</v>
      </c>
      <c r="C161" s="6" t="s">
        <v>290</v>
      </c>
      <c r="D161" s="6" t="s">
        <v>7</v>
      </c>
      <c r="E161" s="6" t="s">
        <v>20</v>
      </c>
      <c r="F161" s="6" t="s">
        <v>561</v>
      </c>
      <c r="G161" s="6" t="s">
        <v>170</v>
      </c>
      <c r="H161" s="13" t="s">
        <v>443</v>
      </c>
      <c r="I161" s="17" t="s">
        <v>445</v>
      </c>
      <c r="J161" s="29">
        <v>359099988.79963976</v>
      </c>
      <c r="K161" s="41">
        <v>0</v>
      </c>
      <c r="L161" s="41">
        <v>359099988.79963976</v>
      </c>
      <c r="M161" s="41">
        <v>0</v>
      </c>
      <c r="N161" s="41">
        <f t="shared" si="45"/>
        <v>359099988.79963976</v>
      </c>
      <c r="O161" s="41">
        <f t="shared" si="46"/>
        <v>0</v>
      </c>
      <c r="P161" s="56" t="s">
        <v>516</v>
      </c>
      <c r="Q161" s="56" t="s">
        <v>295</v>
      </c>
    </row>
    <row r="162" spans="1:17" s="2" customFormat="1" ht="15" customHeight="1" outlineLevel="2" x14ac:dyDescent="0.25">
      <c r="A162" s="6">
        <v>24</v>
      </c>
      <c r="B162" s="6" t="s">
        <v>56</v>
      </c>
      <c r="C162" s="6" t="s">
        <v>278</v>
      </c>
      <c r="D162" s="6" t="s">
        <v>7</v>
      </c>
      <c r="E162" s="6" t="s">
        <v>20</v>
      </c>
      <c r="F162" s="6" t="s">
        <v>561</v>
      </c>
      <c r="G162" s="6" t="s">
        <v>170</v>
      </c>
      <c r="H162" s="13" t="s">
        <v>443</v>
      </c>
      <c r="I162" s="17" t="s">
        <v>446</v>
      </c>
      <c r="J162" s="29">
        <v>359099988.79963976</v>
      </c>
      <c r="K162" s="41">
        <v>0</v>
      </c>
      <c r="L162" s="41">
        <v>359099988.79963976</v>
      </c>
      <c r="M162" s="41">
        <v>0</v>
      </c>
      <c r="N162" s="41">
        <f t="shared" si="45"/>
        <v>359099988.79963976</v>
      </c>
      <c r="O162" s="41">
        <f t="shared" si="46"/>
        <v>0</v>
      </c>
      <c r="P162" s="56" t="s">
        <v>516</v>
      </c>
      <c r="Q162" s="56" t="s">
        <v>295</v>
      </c>
    </row>
    <row r="163" spans="1:17" s="2" customFormat="1" ht="15" customHeight="1" outlineLevel="2" x14ac:dyDescent="0.25">
      <c r="A163" s="6">
        <v>33</v>
      </c>
      <c r="B163" s="6" t="s">
        <v>56</v>
      </c>
      <c r="C163" s="6" t="s">
        <v>288</v>
      </c>
      <c r="D163" s="6" t="s">
        <v>7</v>
      </c>
      <c r="E163" s="6" t="s">
        <v>20</v>
      </c>
      <c r="F163" s="6" t="s">
        <v>79</v>
      </c>
      <c r="G163" s="6" t="s">
        <v>170</v>
      </c>
      <c r="H163" s="13" t="s">
        <v>250</v>
      </c>
      <c r="I163" s="17" t="s">
        <v>441</v>
      </c>
      <c r="J163" s="29">
        <v>1381816800</v>
      </c>
      <c r="K163" s="41">
        <v>0</v>
      </c>
      <c r="L163" s="41">
        <v>1381816800</v>
      </c>
      <c r="M163" s="41">
        <v>31077847</v>
      </c>
      <c r="N163" s="41">
        <f t="shared" si="45"/>
        <v>1350738953</v>
      </c>
      <c r="O163" s="41">
        <f t="shared" si="46"/>
        <v>0</v>
      </c>
      <c r="P163" s="56" t="s">
        <v>275</v>
      </c>
      <c r="Q163" s="56" t="s">
        <v>10</v>
      </c>
    </row>
    <row r="164" spans="1:17" outlineLevel="2" x14ac:dyDescent="0.25">
      <c r="A164" s="8"/>
      <c r="B164" s="8"/>
      <c r="C164" s="8"/>
      <c r="D164" s="8"/>
      <c r="E164" s="8"/>
      <c r="F164" s="8"/>
      <c r="G164" s="8"/>
      <c r="H164" s="12"/>
      <c r="I164" s="22" t="s">
        <v>338</v>
      </c>
      <c r="J164" s="33">
        <f t="shared" ref="J164:O164" si="47">SUBTOTAL(9,J153:J163)</f>
        <v>9906375766.3989182</v>
      </c>
      <c r="K164" s="33">
        <f t="shared" si="47"/>
        <v>2092000</v>
      </c>
      <c r="L164" s="33">
        <f t="shared" si="47"/>
        <v>4369751767.3989191</v>
      </c>
      <c r="M164" s="33">
        <f t="shared" si="47"/>
        <v>31077847</v>
      </c>
      <c r="N164" s="33">
        <f t="shared" si="47"/>
        <v>4338673920.3989191</v>
      </c>
      <c r="O164" s="33">
        <f t="shared" si="47"/>
        <v>5534531999</v>
      </c>
      <c r="P164" s="55"/>
      <c r="Q164" s="55"/>
    </row>
    <row r="165" spans="1:17" outlineLevel="2" x14ac:dyDescent="0.25">
      <c r="A165" s="8"/>
      <c r="B165" s="8"/>
      <c r="C165" s="8"/>
      <c r="D165" s="8"/>
      <c r="E165" s="8"/>
      <c r="F165" s="8"/>
      <c r="G165" s="8"/>
      <c r="H165" s="12"/>
      <c r="I165" s="18"/>
      <c r="J165" s="28"/>
      <c r="K165" s="40"/>
      <c r="L165" s="40"/>
      <c r="M165" s="40"/>
      <c r="N165" s="40"/>
      <c r="O165" s="40"/>
      <c r="P165" s="55"/>
      <c r="Q165" s="55"/>
    </row>
    <row r="166" spans="1:17" outlineLevel="2" x14ac:dyDescent="0.25">
      <c r="A166" s="8"/>
      <c r="B166" s="8"/>
      <c r="C166" s="8"/>
      <c r="D166" s="8"/>
      <c r="E166" s="8"/>
      <c r="F166" s="8"/>
      <c r="H166" s="12"/>
      <c r="I166" s="23" t="s">
        <v>280</v>
      </c>
      <c r="J166" s="28"/>
      <c r="K166" s="40"/>
      <c r="L166" s="40"/>
      <c r="M166" s="40"/>
      <c r="N166" s="40"/>
      <c r="O166" s="40"/>
      <c r="P166" s="55"/>
      <c r="Q166" s="55"/>
    </row>
    <row r="167" spans="1:17" s="2" customFormat="1" ht="15" customHeight="1" outlineLevel="2" x14ac:dyDescent="0.25">
      <c r="A167" s="6">
        <v>31</v>
      </c>
      <c r="B167" s="6" t="s">
        <v>11</v>
      </c>
      <c r="C167" s="6" t="s">
        <v>276</v>
      </c>
      <c r="D167" s="6" t="s">
        <v>7</v>
      </c>
      <c r="E167" s="6" t="s">
        <v>20</v>
      </c>
      <c r="F167" s="6" t="s">
        <v>561</v>
      </c>
      <c r="G167" s="6" t="s">
        <v>170</v>
      </c>
      <c r="H167" s="13">
        <v>30324573</v>
      </c>
      <c r="I167" s="17" t="s">
        <v>547</v>
      </c>
      <c r="J167" s="29">
        <v>1496798000</v>
      </c>
      <c r="K167" s="41">
        <v>0</v>
      </c>
      <c r="L167" s="41">
        <v>10000000</v>
      </c>
      <c r="M167" s="41">
        <v>0</v>
      </c>
      <c r="N167" s="41">
        <f t="shared" ref="N167:N169" si="48">L167-M167</f>
        <v>10000000</v>
      </c>
      <c r="O167" s="41">
        <f>J167-(K167+L167)</f>
        <v>1486798000</v>
      </c>
      <c r="P167" s="56" t="s">
        <v>460</v>
      </c>
      <c r="Q167" s="56" t="s">
        <v>310</v>
      </c>
    </row>
    <row r="168" spans="1:17" s="2" customFormat="1" ht="15" customHeight="1" outlineLevel="2" x14ac:dyDescent="0.25">
      <c r="A168" s="6">
        <v>29</v>
      </c>
      <c r="B168" s="6" t="s">
        <v>11</v>
      </c>
      <c r="C168" s="6" t="s">
        <v>278</v>
      </c>
      <c r="D168" s="6" t="s">
        <v>7</v>
      </c>
      <c r="E168" s="6" t="s">
        <v>20</v>
      </c>
      <c r="F168" s="6" t="s">
        <v>561</v>
      </c>
      <c r="G168" s="6" t="s">
        <v>170</v>
      </c>
      <c r="H168" s="13">
        <v>40001457</v>
      </c>
      <c r="I168" s="17" t="s">
        <v>639</v>
      </c>
      <c r="J168" s="29">
        <v>249575000</v>
      </c>
      <c r="K168" s="41">
        <v>0</v>
      </c>
      <c r="L168" s="41">
        <v>0</v>
      </c>
      <c r="M168" s="41">
        <v>0</v>
      </c>
      <c r="N168" s="41">
        <f t="shared" si="48"/>
        <v>0</v>
      </c>
      <c r="O168" s="41">
        <f>J168-(K168+L168)</f>
        <v>249575000</v>
      </c>
      <c r="P168" s="56" t="s">
        <v>460</v>
      </c>
      <c r="Q168" s="56" t="s">
        <v>417</v>
      </c>
    </row>
    <row r="169" spans="1:17" s="2" customFormat="1" ht="15" customHeight="1" outlineLevel="2" x14ac:dyDescent="0.25">
      <c r="A169" s="6">
        <v>31</v>
      </c>
      <c r="B169" s="6" t="s">
        <v>11</v>
      </c>
      <c r="C169" s="6" t="s">
        <v>277</v>
      </c>
      <c r="D169" s="6" t="s">
        <v>7</v>
      </c>
      <c r="E169" s="6" t="s">
        <v>20</v>
      </c>
      <c r="F169" s="6" t="s">
        <v>103</v>
      </c>
      <c r="G169" s="6" t="s">
        <v>170</v>
      </c>
      <c r="H169" s="13" t="s">
        <v>250</v>
      </c>
      <c r="I169" s="17" t="s">
        <v>632</v>
      </c>
      <c r="J169" s="29">
        <v>300000000</v>
      </c>
      <c r="K169" s="41">
        <v>0</v>
      </c>
      <c r="L169" s="41">
        <v>50000000</v>
      </c>
      <c r="M169" s="41">
        <v>0</v>
      </c>
      <c r="N169" s="41">
        <f t="shared" si="48"/>
        <v>50000000</v>
      </c>
      <c r="O169" s="41">
        <f>J169-(K169+L169)</f>
        <v>250000000</v>
      </c>
      <c r="P169" s="56" t="s">
        <v>460</v>
      </c>
      <c r="Q169" s="56" t="s">
        <v>417</v>
      </c>
    </row>
    <row r="170" spans="1:17" outlineLevel="2" x14ac:dyDescent="0.25">
      <c r="A170" s="8"/>
      <c r="B170" s="8"/>
      <c r="C170" s="8"/>
      <c r="D170" s="8"/>
      <c r="E170" s="8"/>
      <c r="F170" s="8"/>
      <c r="G170" s="8"/>
      <c r="H170" s="12"/>
      <c r="I170" s="22" t="s">
        <v>293</v>
      </c>
      <c r="J170" s="33">
        <f t="shared" ref="J170:O170" si="49">SUBTOTAL(9,J167:J169)</f>
        <v>2046373000</v>
      </c>
      <c r="K170" s="33">
        <f t="shared" si="49"/>
        <v>0</v>
      </c>
      <c r="L170" s="33">
        <f t="shared" si="49"/>
        <v>60000000</v>
      </c>
      <c r="M170" s="33">
        <f t="shared" si="49"/>
        <v>0</v>
      </c>
      <c r="N170" s="33">
        <f t="shared" si="49"/>
        <v>60000000</v>
      </c>
      <c r="O170" s="33">
        <f t="shared" si="49"/>
        <v>1986373000</v>
      </c>
      <c r="P170" s="55"/>
      <c r="Q170" s="55"/>
    </row>
    <row r="171" spans="1:17" outlineLevel="2" x14ac:dyDescent="0.25">
      <c r="A171" s="8"/>
      <c r="B171" s="8"/>
      <c r="C171" s="8"/>
      <c r="D171" s="8"/>
      <c r="E171" s="8"/>
      <c r="F171" s="8"/>
      <c r="G171" s="8"/>
      <c r="H171" s="12"/>
      <c r="I171" s="18"/>
      <c r="J171" s="28"/>
      <c r="K171" s="40"/>
      <c r="L171" s="40"/>
      <c r="M171" s="40"/>
      <c r="N171" s="40"/>
      <c r="O171" s="40"/>
      <c r="P171" s="55"/>
      <c r="Q171" s="55"/>
    </row>
    <row r="172" spans="1:17" outlineLevel="1" x14ac:dyDescent="0.25">
      <c r="A172" s="8"/>
      <c r="B172" s="8"/>
      <c r="C172" s="8"/>
      <c r="D172" s="8"/>
      <c r="E172" s="9"/>
      <c r="F172" s="8"/>
      <c r="G172" s="8"/>
      <c r="H172" s="12"/>
      <c r="I172" s="19" t="s">
        <v>211</v>
      </c>
      <c r="J172" s="31">
        <f t="shared" ref="J172:O172" si="50">J164+J150+J170</f>
        <v>36303939315.398918</v>
      </c>
      <c r="K172" s="31">
        <f t="shared" si="50"/>
        <v>4672731927</v>
      </c>
      <c r="L172" s="31">
        <f t="shared" si="50"/>
        <v>13984119435.398918</v>
      </c>
      <c r="M172" s="31">
        <f t="shared" si="50"/>
        <v>31077847</v>
      </c>
      <c r="N172" s="31">
        <f t="shared" si="50"/>
        <v>13953041588.398918</v>
      </c>
      <c r="O172" s="31">
        <f t="shared" si="50"/>
        <v>17647087953</v>
      </c>
      <c r="P172" s="55"/>
      <c r="Q172" s="55"/>
    </row>
    <row r="173" spans="1:17" s="3" customFormat="1" outlineLevel="1" x14ac:dyDescent="0.25">
      <c r="A173" s="8"/>
      <c r="B173" s="8"/>
      <c r="C173" s="8"/>
      <c r="D173" s="8"/>
      <c r="E173" s="9"/>
      <c r="F173" s="8"/>
      <c r="G173" s="8"/>
      <c r="H173" s="12"/>
      <c r="I173" s="20"/>
      <c r="J173" s="32"/>
      <c r="K173" s="42"/>
      <c r="L173" s="42"/>
      <c r="M173" s="42"/>
      <c r="N173" s="42"/>
      <c r="O173" s="42"/>
      <c r="P173" s="55"/>
      <c r="Q173" s="55"/>
    </row>
    <row r="174" spans="1:17" ht="18.75" outlineLevel="1" x14ac:dyDescent="0.3">
      <c r="A174" s="8"/>
      <c r="B174" s="8"/>
      <c r="C174" s="8"/>
      <c r="D174" s="8"/>
      <c r="E174" s="9"/>
      <c r="F174" s="8"/>
      <c r="G174" s="8"/>
      <c r="H174" s="12"/>
      <c r="I174" s="53" t="s">
        <v>212</v>
      </c>
      <c r="J174" s="54">
        <f t="shared" ref="J174:O174" si="51">J172+J142+J124+J104+J89+J75+J49+J30</f>
        <v>100190571043.39893</v>
      </c>
      <c r="K174" s="54">
        <f t="shared" si="51"/>
        <v>17333242711</v>
      </c>
      <c r="L174" s="54">
        <f t="shared" si="51"/>
        <v>24948295823.398918</v>
      </c>
      <c r="M174" s="54">
        <f t="shared" si="51"/>
        <v>615372306</v>
      </c>
      <c r="N174" s="54">
        <f t="shared" si="51"/>
        <v>24332923517.398918</v>
      </c>
      <c r="O174" s="54">
        <f t="shared" si="51"/>
        <v>57909032509</v>
      </c>
      <c r="P174" s="55"/>
      <c r="Q174" s="55"/>
    </row>
    <row r="175" spans="1:17" s="3" customFormat="1" outlineLevel="1" x14ac:dyDescent="0.25">
      <c r="A175" s="8"/>
      <c r="B175" s="8"/>
      <c r="C175" s="8"/>
      <c r="D175" s="8"/>
      <c r="E175" s="9"/>
      <c r="F175" s="8"/>
      <c r="G175" s="8"/>
      <c r="H175" s="12"/>
      <c r="I175" s="20"/>
      <c r="J175" s="32"/>
      <c r="K175" s="42"/>
      <c r="L175" s="42"/>
      <c r="M175" s="42"/>
      <c r="N175" s="42"/>
      <c r="O175" s="42"/>
      <c r="P175" s="55"/>
      <c r="Q175" s="55"/>
    </row>
    <row r="176" spans="1:17" s="3" customFormat="1" ht="26.25" outlineLevel="1" x14ac:dyDescent="0.4">
      <c r="A176" s="8"/>
      <c r="B176" s="8"/>
      <c r="C176" s="8"/>
      <c r="D176" s="8"/>
      <c r="E176" s="9"/>
      <c r="F176" s="8"/>
      <c r="G176" s="8"/>
      <c r="H176" s="12"/>
      <c r="I176" s="65" t="s">
        <v>213</v>
      </c>
      <c r="J176" s="32"/>
      <c r="K176" s="42"/>
      <c r="L176" s="42"/>
      <c r="M176" s="42"/>
      <c r="N176" s="42"/>
      <c r="O176" s="42"/>
      <c r="P176" s="55"/>
      <c r="Q176" s="55"/>
    </row>
    <row r="177" spans="1:17" s="3" customFormat="1" outlineLevel="1" x14ac:dyDescent="0.25">
      <c r="A177" s="8"/>
      <c r="B177" s="8"/>
      <c r="C177" s="8"/>
      <c r="D177" s="8"/>
      <c r="E177" s="9"/>
      <c r="F177" s="8"/>
      <c r="G177" s="8"/>
      <c r="H177" s="12"/>
      <c r="I177" s="16" t="s">
        <v>273</v>
      </c>
      <c r="J177" s="32"/>
      <c r="K177" s="42"/>
      <c r="L177" s="42"/>
      <c r="M177" s="42"/>
      <c r="N177" s="42"/>
      <c r="O177" s="42"/>
      <c r="P177" s="55"/>
      <c r="Q177" s="55"/>
    </row>
    <row r="178" spans="1:17" s="2" customFormat="1" ht="15" customHeight="1" outlineLevel="2" x14ac:dyDescent="0.25">
      <c r="A178" s="6">
        <v>31</v>
      </c>
      <c r="B178" s="6" t="s">
        <v>5</v>
      </c>
      <c r="C178" s="6" t="s">
        <v>277</v>
      </c>
      <c r="D178" s="6" t="s">
        <v>22</v>
      </c>
      <c r="E178" s="6" t="s">
        <v>77</v>
      </c>
      <c r="F178" s="6" t="s">
        <v>103</v>
      </c>
      <c r="G178" s="6" t="s">
        <v>170</v>
      </c>
      <c r="H178" s="13">
        <v>30356933</v>
      </c>
      <c r="I178" s="17" t="s">
        <v>299</v>
      </c>
      <c r="J178" s="29">
        <v>892628000</v>
      </c>
      <c r="K178" s="41">
        <v>1147000</v>
      </c>
      <c r="L178" s="41">
        <v>678122000</v>
      </c>
      <c r="M178" s="41">
        <v>1560000</v>
      </c>
      <c r="N178" s="41">
        <f t="shared" ref="N178:N191" si="52">L178-M178</f>
        <v>676562000</v>
      </c>
      <c r="O178" s="41">
        <f t="shared" ref="O178:O191" si="53">J178-(K178+L178)</f>
        <v>213359000</v>
      </c>
      <c r="P178" s="56" t="s">
        <v>275</v>
      </c>
      <c r="Q178" s="56" t="s">
        <v>8</v>
      </c>
    </row>
    <row r="179" spans="1:17" s="2" customFormat="1" ht="15" customHeight="1" outlineLevel="2" x14ac:dyDescent="0.25">
      <c r="A179" s="6">
        <v>31</v>
      </c>
      <c r="B179" s="6" t="s">
        <v>5</v>
      </c>
      <c r="C179" s="6" t="s">
        <v>290</v>
      </c>
      <c r="D179" s="6" t="s">
        <v>22</v>
      </c>
      <c r="E179" s="6" t="s">
        <v>77</v>
      </c>
      <c r="F179" s="6" t="s">
        <v>561</v>
      </c>
      <c r="G179" s="6" t="s">
        <v>170</v>
      </c>
      <c r="H179" s="48">
        <v>30097978</v>
      </c>
      <c r="I179" s="21" t="s">
        <v>661</v>
      </c>
      <c r="J179" s="29">
        <v>2184339043</v>
      </c>
      <c r="K179" s="41">
        <v>2184339043</v>
      </c>
      <c r="L179" s="41">
        <v>0</v>
      </c>
      <c r="M179" s="41">
        <v>0</v>
      </c>
      <c r="N179" s="41">
        <f t="shared" si="52"/>
        <v>0</v>
      </c>
      <c r="O179" s="41">
        <f t="shared" si="53"/>
        <v>0</v>
      </c>
      <c r="P179" s="56" t="s">
        <v>564</v>
      </c>
      <c r="Q179" s="56" t="s">
        <v>8</v>
      </c>
    </row>
    <row r="180" spans="1:17" s="2" customFormat="1" ht="15" customHeight="1" outlineLevel="2" x14ac:dyDescent="0.25">
      <c r="A180" s="6">
        <v>31</v>
      </c>
      <c r="B180" s="6" t="s">
        <v>5</v>
      </c>
      <c r="C180" s="6" t="s">
        <v>288</v>
      </c>
      <c r="D180" s="6" t="s">
        <v>22</v>
      </c>
      <c r="E180" s="6" t="s">
        <v>77</v>
      </c>
      <c r="F180" s="6" t="s">
        <v>103</v>
      </c>
      <c r="G180" s="6" t="s">
        <v>170</v>
      </c>
      <c r="H180" s="48">
        <v>30129273</v>
      </c>
      <c r="I180" s="21" t="s">
        <v>660</v>
      </c>
      <c r="J180" s="29">
        <v>2021860012</v>
      </c>
      <c r="K180" s="41">
        <v>2014383699</v>
      </c>
      <c r="L180" s="41">
        <v>0</v>
      </c>
      <c r="M180" s="41">
        <v>0</v>
      </c>
      <c r="N180" s="41">
        <f t="shared" si="52"/>
        <v>0</v>
      </c>
      <c r="O180" s="41">
        <f t="shared" si="53"/>
        <v>7476313</v>
      </c>
      <c r="P180" s="56" t="s">
        <v>275</v>
      </c>
      <c r="Q180" s="56" t="s">
        <v>8</v>
      </c>
    </row>
    <row r="181" spans="1:17" s="2" customFormat="1" ht="15" customHeight="1" outlineLevel="2" x14ac:dyDescent="0.25">
      <c r="A181" s="6">
        <v>31</v>
      </c>
      <c r="B181" s="6" t="s">
        <v>5</v>
      </c>
      <c r="C181" s="6" t="s">
        <v>290</v>
      </c>
      <c r="D181" s="6" t="s">
        <v>22</v>
      </c>
      <c r="E181" s="6" t="s">
        <v>77</v>
      </c>
      <c r="F181" s="6" t="s">
        <v>561</v>
      </c>
      <c r="G181" s="6" t="s">
        <v>170</v>
      </c>
      <c r="H181" s="48">
        <v>30199074</v>
      </c>
      <c r="I181" s="21" t="s">
        <v>658</v>
      </c>
      <c r="J181" s="29">
        <v>1816198434</v>
      </c>
      <c r="K181" s="41">
        <v>1751057725</v>
      </c>
      <c r="L181" s="41">
        <v>0</v>
      </c>
      <c r="M181" s="41">
        <v>0</v>
      </c>
      <c r="N181" s="41">
        <f t="shared" si="52"/>
        <v>0</v>
      </c>
      <c r="O181" s="41">
        <f t="shared" si="53"/>
        <v>65140709</v>
      </c>
      <c r="P181" s="56" t="s">
        <v>275</v>
      </c>
      <c r="Q181" s="56" t="s">
        <v>8</v>
      </c>
    </row>
    <row r="182" spans="1:17" s="2" customFormat="1" ht="15" customHeight="1" outlineLevel="2" x14ac:dyDescent="0.25">
      <c r="A182" s="6">
        <v>31</v>
      </c>
      <c r="B182" s="6" t="s">
        <v>5</v>
      </c>
      <c r="C182" s="6" t="s">
        <v>274</v>
      </c>
      <c r="D182" s="6" t="s">
        <v>22</v>
      </c>
      <c r="E182" s="6" t="s">
        <v>77</v>
      </c>
      <c r="F182" s="6" t="s">
        <v>6</v>
      </c>
      <c r="G182" s="6" t="s">
        <v>170</v>
      </c>
      <c r="H182" s="13">
        <v>30063478</v>
      </c>
      <c r="I182" s="21" t="s">
        <v>536</v>
      </c>
      <c r="J182" s="29">
        <v>2282921924</v>
      </c>
      <c r="K182" s="41">
        <v>2265125957</v>
      </c>
      <c r="L182" s="41">
        <v>17793967</v>
      </c>
      <c r="M182" s="41">
        <v>0</v>
      </c>
      <c r="N182" s="41">
        <f t="shared" si="52"/>
        <v>17793967</v>
      </c>
      <c r="O182" s="41">
        <f t="shared" si="53"/>
        <v>2000</v>
      </c>
      <c r="P182" s="56" t="s">
        <v>275</v>
      </c>
      <c r="Q182" s="56" t="s">
        <v>8</v>
      </c>
    </row>
    <row r="183" spans="1:17" s="2" customFormat="1" ht="15" customHeight="1" outlineLevel="2" x14ac:dyDescent="0.25">
      <c r="A183" s="6">
        <v>31</v>
      </c>
      <c r="B183" s="6" t="s">
        <v>5</v>
      </c>
      <c r="C183" s="6" t="s">
        <v>274</v>
      </c>
      <c r="D183" s="6" t="s">
        <v>22</v>
      </c>
      <c r="E183" s="6" t="s">
        <v>77</v>
      </c>
      <c r="F183" s="6" t="s">
        <v>561</v>
      </c>
      <c r="G183" s="6" t="s">
        <v>170</v>
      </c>
      <c r="H183" s="13">
        <v>30034666</v>
      </c>
      <c r="I183" s="21" t="s">
        <v>537</v>
      </c>
      <c r="J183" s="29">
        <v>262243848</v>
      </c>
      <c r="K183" s="41">
        <v>242272569</v>
      </c>
      <c r="L183" s="41">
        <v>19971279</v>
      </c>
      <c r="M183" s="41">
        <v>0</v>
      </c>
      <c r="N183" s="41">
        <f t="shared" si="52"/>
        <v>19971279</v>
      </c>
      <c r="O183" s="41">
        <f t="shared" si="53"/>
        <v>0</v>
      </c>
      <c r="P183" s="56" t="s">
        <v>275</v>
      </c>
      <c r="Q183" s="56" t="s">
        <v>8</v>
      </c>
    </row>
    <row r="184" spans="1:17" s="2" customFormat="1" ht="15" customHeight="1" outlineLevel="2" x14ac:dyDescent="0.25">
      <c r="A184" s="6">
        <v>31</v>
      </c>
      <c r="B184" s="6" t="s">
        <v>5</v>
      </c>
      <c r="C184" s="6" t="s">
        <v>274</v>
      </c>
      <c r="D184" s="6" t="s">
        <v>22</v>
      </c>
      <c r="E184" s="6" t="s">
        <v>77</v>
      </c>
      <c r="F184" s="6" t="s">
        <v>6</v>
      </c>
      <c r="G184" s="6" t="s">
        <v>170</v>
      </c>
      <c r="H184" s="13">
        <v>30103446</v>
      </c>
      <c r="I184" s="21" t="s">
        <v>538</v>
      </c>
      <c r="J184" s="29">
        <v>4575910582</v>
      </c>
      <c r="K184" s="41">
        <v>4513636083</v>
      </c>
      <c r="L184" s="41">
        <v>62274499</v>
      </c>
      <c r="M184" s="41">
        <v>0</v>
      </c>
      <c r="N184" s="41">
        <f t="shared" si="52"/>
        <v>62274499</v>
      </c>
      <c r="O184" s="41">
        <f t="shared" si="53"/>
        <v>0</v>
      </c>
      <c r="P184" s="56" t="s">
        <v>275</v>
      </c>
      <c r="Q184" s="56" t="s">
        <v>8</v>
      </c>
    </row>
    <row r="185" spans="1:17" s="2" customFormat="1" ht="15" customHeight="1" outlineLevel="2" x14ac:dyDescent="0.25">
      <c r="A185" s="6">
        <v>31</v>
      </c>
      <c r="B185" s="6" t="s">
        <v>5</v>
      </c>
      <c r="C185" s="6" t="s">
        <v>290</v>
      </c>
      <c r="D185" s="6" t="s">
        <v>22</v>
      </c>
      <c r="E185" s="6" t="s">
        <v>77</v>
      </c>
      <c r="F185" s="6" t="s">
        <v>561</v>
      </c>
      <c r="G185" s="6" t="s">
        <v>170</v>
      </c>
      <c r="H185" s="13">
        <v>30199272</v>
      </c>
      <c r="I185" s="21" t="s">
        <v>539</v>
      </c>
      <c r="J185" s="29">
        <v>1683911357</v>
      </c>
      <c r="K185" s="41">
        <v>1673202656</v>
      </c>
      <c r="L185" s="41">
        <v>10708701</v>
      </c>
      <c r="M185" s="41">
        <v>2015116</v>
      </c>
      <c r="N185" s="41">
        <f t="shared" si="52"/>
        <v>8693585</v>
      </c>
      <c r="O185" s="41">
        <f t="shared" si="53"/>
        <v>0</v>
      </c>
      <c r="P185" s="56" t="s">
        <v>275</v>
      </c>
      <c r="Q185" s="56" t="s">
        <v>8</v>
      </c>
    </row>
    <row r="186" spans="1:17" s="2" customFormat="1" ht="15" customHeight="1" outlineLevel="2" x14ac:dyDescent="0.25">
      <c r="A186" s="6">
        <v>31</v>
      </c>
      <c r="B186" s="6" t="s">
        <v>5</v>
      </c>
      <c r="C186" s="6" t="s">
        <v>277</v>
      </c>
      <c r="D186" s="6" t="s">
        <v>22</v>
      </c>
      <c r="E186" s="6" t="s">
        <v>77</v>
      </c>
      <c r="F186" s="6" t="s">
        <v>103</v>
      </c>
      <c r="G186" s="6" t="s">
        <v>170</v>
      </c>
      <c r="H186" s="13">
        <v>30084978</v>
      </c>
      <c r="I186" s="21" t="s">
        <v>555</v>
      </c>
      <c r="J186" s="29">
        <v>233740051</v>
      </c>
      <c r="K186" s="41">
        <v>217661768</v>
      </c>
      <c r="L186" s="41">
        <v>16078283</v>
      </c>
      <c r="M186" s="41">
        <v>0</v>
      </c>
      <c r="N186" s="41">
        <f t="shared" si="52"/>
        <v>16078283</v>
      </c>
      <c r="O186" s="41">
        <f t="shared" si="53"/>
        <v>0</v>
      </c>
      <c r="P186" s="56" t="s">
        <v>275</v>
      </c>
      <c r="Q186" s="56" t="s">
        <v>8</v>
      </c>
    </row>
    <row r="187" spans="1:17" s="2" customFormat="1" ht="15" customHeight="1" outlineLevel="2" x14ac:dyDescent="0.25">
      <c r="A187" s="6">
        <v>31</v>
      </c>
      <c r="B187" s="6" t="s">
        <v>5</v>
      </c>
      <c r="C187" s="6" t="s">
        <v>285</v>
      </c>
      <c r="D187" s="6" t="s">
        <v>22</v>
      </c>
      <c r="E187" s="6" t="s">
        <v>77</v>
      </c>
      <c r="F187" s="6" t="s">
        <v>561</v>
      </c>
      <c r="G187" s="6" t="s">
        <v>170</v>
      </c>
      <c r="H187" s="13">
        <v>30388872</v>
      </c>
      <c r="I187" s="21" t="s">
        <v>147</v>
      </c>
      <c r="J187" s="29">
        <v>244155478</v>
      </c>
      <c r="K187" s="41">
        <v>220680329</v>
      </c>
      <c r="L187" s="41">
        <v>23475149</v>
      </c>
      <c r="M187" s="41">
        <v>0</v>
      </c>
      <c r="N187" s="41">
        <f t="shared" si="52"/>
        <v>23475149</v>
      </c>
      <c r="O187" s="41">
        <f t="shared" si="53"/>
        <v>0</v>
      </c>
      <c r="P187" s="56" t="s">
        <v>275</v>
      </c>
      <c r="Q187" s="56" t="s">
        <v>8</v>
      </c>
    </row>
    <row r="188" spans="1:17" s="2" customFormat="1" ht="15" customHeight="1" outlineLevel="2" x14ac:dyDescent="0.25">
      <c r="A188" s="6">
        <v>31</v>
      </c>
      <c r="B188" s="6" t="s">
        <v>5</v>
      </c>
      <c r="C188" s="6" t="s">
        <v>288</v>
      </c>
      <c r="D188" s="6" t="s">
        <v>22</v>
      </c>
      <c r="E188" s="6" t="s">
        <v>77</v>
      </c>
      <c r="F188" s="6" t="s">
        <v>561</v>
      </c>
      <c r="G188" s="6" t="s">
        <v>170</v>
      </c>
      <c r="H188" s="13">
        <v>30073367</v>
      </c>
      <c r="I188" s="21" t="s">
        <v>627</v>
      </c>
      <c r="J188" s="29">
        <v>428305415</v>
      </c>
      <c r="K188" s="41">
        <v>343624242</v>
      </c>
      <c r="L188" s="41">
        <v>63950650</v>
      </c>
      <c r="M188" s="41">
        <v>0</v>
      </c>
      <c r="N188" s="41">
        <f t="shared" si="52"/>
        <v>63950650</v>
      </c>
      <c r="O188" s="41">
        <f t="shared" si="53"/>
        <v>20730523</v>
      </c>
      <c r="P188" s="56" t="s">
        <v>275</v>
      </c>
      <c r="Q188" s="56" t="s">
        <v>8</v>
      </c>
    </row>
    <row r="189" spans="1:17" s="2" customFormat="1" ht="15" customHeight="1" outlineLevel="2" x14ac:dyDescent="0.25">
      <c r="A189" s="6">
        <v>31</v>
      </c>
      <c r="B189" s="6" t="s">
        <v>5</v>
      </c>
      <c r="C189" s="6" t="s">
        <v>276</v>
      </c>
      <c r="D189" s="6" t="s">
        <v>22</v>
      </c>
      <c r="E189" s="6" t="s">
        <v>77</v>
      </c>
      <c r="F189" s="6" t="s">
        <v>561</v>
      </c>
      <c r="G189" s="6" t="s">
        <v>170</v>
      </c>
      <c r="H189" s="13">
        <v>20190549</v>
      </c>
      <c r="I189" s="21" t="s">
        <v>23</v>
      </c>
      <c r="J189" s="29">
        <v>3985138607</v>
      </c>
      <c r="K189" s="41">
        <v>3955473444</v>
      </c>
      <c r="L189" s="41">
        <v>29665163</v>
      </c>
      <c r="M189" s="41">
        <v>0</v>
      </c>
      <c r="N189" s="41">
        <f t="shared" si="52"/>
        <v>29665163</v>
      </c>
      <c r="O189" s="41">
        <f t="shared" si="53"/>
        <v>0</v>
      </c>
      <c r="P189" s="56" t="s">
        <v>275</v>
      </c>
      <c r="Q189" s="56" t="s">
        <v>8</v>
      </c>
    </row>
    <row r="190" spans="1:17" s="2" customFormat="1" ht="15" customHeight="1" outlineLevel="2" x14ac:dyDescent="0.25">
      <c r="A190" s="6">
        <v>31</v>
      </c>
      <c r="B190" s="6" t="s">
        <v>5</v>
      </c>
      <c r="C190" s="6" t="s">
        <v>274</v>
      </c>
      <c r="D190" s="6" t="s">
        <v>22</v>
      </c>
      <c r="E190" s="6" t="s">
        <v>77</v>
      </c>
      <c r="F190" s="6" t="s">
        <v>561</v>
      </c>
      <c r="G190" s="6" t="s">
        <v>9</v>
      </c>
      <c r="H190" s="13">
        <v>30106468</v>
      </c>
      <c r="I190" s="21" t="s">
        <v>150</v>
      </c>
      <c r="J190" s="29">
        <v>117000000</v>
      </c>
      <c r="K190" s="41">
        <v>4200000</v>
      </c>
      <c r="L190" s="41">
        <v>112800000</v>
      </c>
      <c r="M190" s="41">
        <v>9588000</v>
      </c>
      <c r="N190" s="41">
        <f t="shared" si="52"/>
        <v>103212000</v>
      </c>
      <c r="O190" s="41">
        <f t="shared" si="53"/>
        <v>0</v>
      </c>
      <c r="P190" s="56" t="s">
        <v>275</v>
      </c>
      <c r="Q190" s="56" t="s">
        <v>8</v>
      </c>
    </row>
    <row r="191" spans="1:17" s="2" customFormat="1" ht="15" customHeight="1" outlineLevel="2" x14ac:dyDescent="0.25">
      <c r="A191" s="6">
        <v>31</v>
      </c>
      <c r="B191" s="6" t="s">
        <v>5</v>
      </c>
      <c r="C191" s="6" t="s">
        <v>274</v>
      </c>
      <c r="D191" s="6" t="s">
        <v>22</v>
      </c>
      <c r="E191" s="6" t="s">
        <v>77</v>
      </c>
      <c r="F191" s="6" t="s">
        <v>6</v>
      </c>
      <c r="G191" s="6" t="s">
        <v>170</v>
      </c>
      <c r="H191" s="13">
        <v>30440174</v>
      </c>
      <c r="I191" s="17" t="s">
        <v>303</v>
      </c>
      <c r="J191" s="29">
        <v>425709000</v>
      </c>
      <c r="K191" s="41">
        <v>0</v>
      </c>
      <c r="L191" s="41">
        <v>213200000</v>
      </c>
      <c r="M191" s="41">
        <v>0</v>
      </c>
      <c r="N191" s="41">
        <f t="shared" si="52"/>
        <v>213200000</v>
      </c>
      <c r="O191" s="41">
        <f t="shared" si="53"/>
        <v>212509000</v>
      </c>
      <c r="P191" s="56" t="s">
        <v>275</v>
      </c>
      <c r="Q191" s="56" t="s">
        <v>10</v>
      </c>
    </row>
    <row r="192" spans="1:17" outlineLevel="2" x14ac:dyDescent="0.25">
      <c r="A192" s="8"/>
      <c r="B192" s="8"/>
      <c r="C192" s="8"/>
      <c r="D192" s="8"/>
      <c r="E192" s="8"/>
      <c r="F192" s="8"/>
      <c r="G192" s="8"/>
      <c r="H192" s="12"/>
      <c r="I192" s="16" t="s">
        <v>437</v>
      </c>
      <c r="J192" s="30">
        <f t="shared" ref="J192:O192" si="54">SUBTOTAL(9,J178:J191)</f>
        <v>21154061751</v>
      </c>
      <c r="K192" s="30">
        <f t="shared" si="54"/>
        <v>19386804515</v>
      </c>
      <c r="L192" s="30">
        <f t="shared" si="54"/>
        <v>1248039691</v>
      </c>
      <c r="M192" s="30">
        <f t="shared" si="54"/>
        <v>13163116</v>
      </c>
      <c r="N192" s="30">
        <f t="shared" si="54"/>
        <v>1234876575</v>
      </c>
      <c r="O192" s="30">
        <f t="shared" si="54"/>
        <v>519217545</v>
      </c>
      <c r="P192" s="55"/>
      <c r="Q192" s="55"/>
    </row>
    <row r="193" spans="1:17" outlineLevel="2" x14ac:dyDescent="0.25">
      <c r="A193" s="8"/>
      <c r="B193" s="8"/>
      <c r="C193" s="8"/>
      <c r="D193" s="8"/>
      <c r="E193" s="8"/>
      <c r="F193" s="8"/>
      <c r="G193" s="8"/>
      <c r="H193" s="12"/>
      <c r="I193" s="18"/>
      <c r="J193" s="28"/>
      <c r="K193" s="40"/>
      <c r="L193" s="40"/>
      <c r="M193" s="40"/>
      <c r="N193" s="40"/>
      <c r="O193" s="40"/>
      <c r="P193" s="55"/>
      <c r="Q193" s="55"/>
    </row>
    <row r="194" spans="1:17" outlineLevel="2" x14ac:dyDescent="0.25">
      <c r="A194" s="8"/>
      <c r="B194" s="8"/>
      <c r="C194" s="8"/>
      <c r="D194" s="8"/>
      <c r="E194" s="8"/>
      <c r="F194" s="8"/>
      <c r="G194" s="8"/>
      <c r="H194" s="12"/>
      <c r="I194" s="16" t="s">
        <v>438</v>
      </c>
      <c r="J194" s="28"/>
      <c r="K194" s="40"/>
      <c r="L194" s="40"/>
      <c r="M194" s="40"/>
      <c r="N194" s="40"/>
      <c r="O194" s="40"/>
      <c r="P194" s="55"/>
      <c r="Q194" s="55"/>
    </row>
    <row r="195" spans="1:17" s="2" customFormat="1" ht="15" customHeight="1" outlineLevel="2" x14ac:dyDescent="0.25">
      <c r="A195" s="6">
        <v>31</v>
      </c>
      <c r="B195" s="6" t="s">
        <v>56</v>
      </c>
      <c r="C195" s="6" t="s">
        <v>277</v>
      </c>
      <c r="D195" s="6" t="s">
        <v>22</v>
      </c>
      <c r="E195" s="6" t="s">
        <v>77</v>
      </c>
      <c r="F195" s="6" t="s">
        <v>103</v>
      </c>
      <c r="G195" s="6" t="s">
        <v>170</v>
      </c>
      <c r="H195" s="13">
        <v>20195455</v>
      </c>
      <c r="I195" s="17" t="s">
        <v>300</v>
      </c>
      <c r="J195" s="29">
        <v>1032398000</v>
      </c>
      <c r="K195" s="41">
        <v>0</v>
      </c>
      <c r="L195" s="41">
        <v>300000000</v>
      </c>
      <c r="M195" s="41">
        <v>0</v>
      </c>
      <c r="N195" s="41">
        <f t="shared" ref="N195:N203" si="55">L195-M195</f>
        <v>300000000</v>
      </c>
      <c r="O195" s="41">
        <f t="shared" ref="O195:O203" si="56">J195-(K195+L195)</f>
        <v>732398000</v>
      </c>
      <c r="P195" s="56" t="s">
        <v>279</v>
      </c>
      <c r="Q195" s="56" t="s">
        <v>8</v>
      </c>
    </row>
    <row r="196" spans="1:17" s="2" customFormat="1" ht="15" customHeight="1" outlineLevel="2" x14ac:dyDescent="0.25">
      <c r="A196" s="6">
        <v>31</v>
      </c>
      <c r="B196" s="6" t="s">
        <v>56</v>
      </c>
      <c r="C196" s="6" t="s">
        <v>285</v>
      </c>
      <c r="D196" s="6" t="s">
        <v>22</v>
      </c>
      <c r="E196" s="6" t="s">
        <v>77</v>
      </c>
      <c r="F196" s="6" t="s">
        <v>14</v>
      </c>
      <c r="G196" s="6" t="s">
        <v>170</v>
      </c>
      <c r="H196" s="13">
        <v>30429872</v>
      </c>
      <c r="I196" s="17" t="s">
        <v>301</v>
      </c>
      <c r="J196" s="29">
        <v>413476000</v>
      </c>
      <c r="K196" s="41">
        <v>0</v>
      </c>
      <c r="L196" s="41">
        <v>120000000</v>
      </c>
      <c r="M196" s="41">
        <v>0</v>
      </c>
      <c r="N196" s="41">
        <f t="shared" si="55"/>
        <v>120000000</v>
      </c>
      <c r="O196" s="41">
        <f t="shared" si="56"/>
        <v>293476000</v>
      </c>
      <c r="P196" s="56" t="s">
        <v>279</v>
      </c>
      <c r="Q196" s="56" t="s">
        <v>8</v>
      </c>
    </row>
    <row r="197" spans="1:17" s="2" customFormat="1" ht="15" customHeight="1" outlineLevel="2" x14ac:dyDescent="0.25">
      <c r="A197" s="6">
        <v>31</v>
      </c>
      <c r="B197" s="6" t="s">
        <v>56</v>
      </c>
      <c r="C197" s="6" t="s">
        <v>288</v>
      </c>
      <c r="D197" s="6" t="s">
        <v>22</v>
      </c>
      <c r="E197" s="6" t="s">
        <v>77</v>
      </c>
      <c r="F197" s="6" t="s">
        <v>13</v>
      </c>
      <c r="G197" s="6" t="s">
        <v>170</v>
      </c>
      <c r="H197" s="13">
        <v>30104476</v>
      </c>
      <c r="I197" s="17" t="s">
        <v>556</v>
      </c>
      <c r="J197" s="29">
        <v>1085187000</v>
      </c>
      <c r="K197" s="41">
        <v>2101000</v>
      </c>
      <c r="L197" s="41">
        <v>50000000</v>
      </c>
      <c r="M197" s="41">
        <v>0</v>
      </c>
      <c r="N197" s="41">
        <f t="shared" si="55"/>
        <v>50000000</v>
      </c>
      <c r="O197" s="41">
        <f t="shared" si="56"/>
        <v>1033086000</v>
      </c>
      <c r="P197" s="56" t="s">
        <v>279</v>
      </c>
      <c r="Q197" s="56" t="s">
        <v>8</v>
      </c>
    </row>
    <row r="198" spans="1:17" s="2" customFormat="1" ht="15" customHeight="1" outlineLevel="2" x14ac:dyDescent="0.25">
      <c r="A198" s="6">
        <v>29</v>
      </c>
      <c r="B198" s="6" t="s">
        <v>56</v>
      </c>
      <c r="C198" s="6" t="s">
        <v>276</v>
      </c>
      <c r="D198" s="6" t="s">
        <v>22</v>
      </c>
      <c r="E198" s="6" t="s">
        <v>77</v>
      </c>
      <c r="F198" s="6" t="s">
        <v>561</v>
      </c>
      <c r="G198" s="6" t="s">
        <v>170</v>
      </c>
      <c r="H198" s="13">
        <v>40000194</v>
      </c>
      <c r="I198" s="17" t="s">
        <v>598</v>
      </c>
      <c r="J198" s="29">
        <v>1039322000</v>
      </c>
      <c r="K198" s="41">
        <v>28247017</v>
      </c>
      <c r="L198" s="41">
        <v>1011074983</v>
      </c>
      <c r="M198" s="41">
        <v>0</v>
      </c>
      <c r="N198" s="41">
        <f t="shared" si="55"/>
        <v>1011074983</v>
      </c>
      <c r="O198" s="41">
        <f t="shared" si="56"/>
        <v>0</v>
      </c>
      <c r="P198" s="56" t="s">
        <v>279</v>
      </c>
      <c r="Q198" s="56" t="s">
        <v>10</v>
      </c>
    </row>
    <row r="199" spans="1:17" s="2" customFormat="1" ht="15" customHeight="1" outlineLevel="2" x14ac:dyDescent="0.25">
      <c r="A199" s="6">
        <v>31</v>
      </c>
      <c r="B199" s="6" t="s">
        <v>56</v>
      </c>
      <c r="C199" s="6" t="s">
        <v>285</v>
      </c>
      <c r="D199" s="6" t="s">
        <v>22</v>
      </c>
      <c r="E199" s="6" t="s">
        <v>77</v>
      </c>
      <c r="F199" s="6" t="s">
        <v>14</v>
      </c>
      <c r="G199" s="6" t="s">
        <v>170</v>
      </c>
      <c r="H199" s="13">
        <v>30461279</v>
      </c>
      <c r="I199" s="17" t="s">
        <v>302</v>
      </c>
      <c r="J199" s="29">
        <v>395716000</v>
      </c>
      <c r="K199" s="41">
        <v>0</v>
      </c>
      <c r="L199" s="41">
        <v>118714800</v>
      </c>
      <c r="M199" s="41">
        <v>0</v>
      </c>
      <c r="N199" s="41">
        <f t="shared" si="55"/>
        <v>118714800</v>
      </c>
      <c r="O199" s="41">
        <f t="shared" si="56"/>
        <v>277001200</v>
      </c>
      <c r="P199" s="56" t="s">
        <v>279</v>
      </c>
      <c r="Q199" s="56" t="s">
        <v>8</v>
      </c>
    </row>
    <row r="200" spans="1:17" s="2" customFormat="1" ht="15" customHeight="1" outlineLevel="2" x14ac:dyDescent="0.25">
      <c r="A200" s="6">
        <v>29</v>
      </c>
      <c r="B200" s="6" t="s">
        <v>56</v>
      </c>
      <c r="C200" s="6" t="s">
        <v>288</v>
      </c>
      <c r="D200" s="6" t="s">
        <v>22</v>
      </c>
      <c r="E200" s="6" t="s">
        <v>77</v>
      </c>
      <c r="F200" s="6" t="s">
        <v>13</v>
      </c>
      <c r="G200" s="6" t="s">
        <v>170</v>
      </c>
      <c r="H200" s="13">
        <v>30481457</v>
      </c>
      <c r="I200" s="17" t="s">
        <v>304</v>
      </c>
      <c r="J200" s="29">
        <v>471072000</v>
      </c>
      <c r="K200" s="41">
        <v>0</v>
      </c>
      <c r="L200" s="41">
        <v>471072000</v>
      </c>
      <c r="M200" s="41">
        <v>0</v>
      </c>
      <c r="N200" s="41">
        <f t="shared" si="55"/>
        <v>471072000</v>
      </c>
      <c r="O200" s="41">
        <f t="shared" si="56"/>
        <v>0</v>
      </c>
      <c r="P200" s="56" t="s">
        <v>279</v>
      </c>
      <c r="Q200" s="56" t="s">
        <v>10</v>
      </c>
    </row>
    <row r="201" spans="1:17" s="2" customFormat="1" ht="15" customHeight="1" outlineLevel="2" x14ac:dyDescent="0.25">
      <c r="A201" s="6">
        <v>31</v>
      </c>
      <c r="B201" s="6" t="s">
        <v>56</v>
      </c>
      <c r="C201" s="6" t="s">
        <v>277</v>
      </c>
      <c r="D201" s="6" t="s">
        <v>22</v>
      </c>
      <c r="E201" s="6" t="s">
        <v>77</v>
      </c>
      <c r="F201" s="6" t="s">
        <v>103</v>
      </c>
      <c r="G201" s="6" t="s">
        <v>170</v>
      </c>
      <c r="H201" s="13">
        <v>30080460</v>
      </c>
      <c r="I201" s="17" t="s">
        <v>488</v>
      </c>
      <c r="J201" s="29">
        <v>272533000</v>
      </c>
      <c r="K201" s="41">
        <v>0</v>
      </c>
      <c r="L201" s="41">
        <v>20000000</v>
      </c>
      <c r="M201" s="41">
        <v>0</v>
      </c>
      <c r="N201" s="41">
        <f t="shared" si="55"/>
        <v>20000000</v>
      </c>
      <c r="O201" s="41">
        <f t="shared" si="56"/>
        <v>252533000</v>
      </c>
      <c r="P201" s="56" t="s">
        <v>515</v>
      </c>
      <c r="Q201" s="56" t="s">
        <v>8</v>
      </c>
    </row>
    <row r="202" spans="1:17" s="2" customFormat="1" ht="15" customHeight="1" outlineLevel="2" x14ac:dyDescent="0.25">
      <c r="A202" s="6">
        <v>31</v>
      </c>
      <c r="B202" s="6" t="s">
        <v>56</v>
      </c>
      <c r="C202" s="6" t="s">
        <v>278</v>
      </c>
      <c r="D202" s="6" t="s">
        <v>22</v>
      </c>
      <c r="E202" s="6" t="s">
        <v>77</v>
      </c>
      <c r="F202" s="6" t="s">
        <v>561</v>
      </c>
      <c r="G202" s="6" t="s">
        <v>170</v>
      </c>
      <c r="H202" s="13">
        <v>30115395</v>
      </c>
      <c r="I202" s="17" t="s">
        <v>269</v>
      </c>
      <c r="J202" s="29">
        <v>790552000</v>
      </c>
      <c r="K202" s="41">
        <v>0</v>
      </c>
      <c r="L202" s="41">
        <v>237165600</v>
      </c>
      <c r="M202" s="41">
        <v>0</v>
      </c>
      <c r="N202" s="41">
        <f t="shared" si="55"/>
        <v>237165600</v>
      </c>
      <c r="O202" s="41">
        <f t="shared" si="56"/>
        <v>553386400</v>
      </c>
      <c r="P202" s="56" t="s">
        <v>279</v>
      </c>
      <c r="Q202" s="56" t="s">
        <v>8</v>
      </c>
    </row>
    <row r="203" spans="1:17" s="2" customFormat="1" ht="15" customHeight="1" outlineLevel="2" x14ac:dyDescent="0.25">
      <c r="A203" s="6">
        <v>31</v>
      </c>
      <c r="B203" s="6" t="s">
        <v>56</v>
      </c>
      <c r="C203" s="6" t="s">
        <v>276</v>
      </c>
      <c r="D203" s="6" t="s">
        <v>22</v>
      </c>
      <c r="E203" s="6" t="s">
        <v>77</v>
      </c>
      <c r="F203" s="6" t="s">
        <v>561</v>
      </c>
      <c r="G203" s="6" t="s">
        <v>170</v>
      </c>
      <c r="H203" s="13">
        <v>30128140</v>
      </c>
      <c r="I203" s="17" t="s">
        <v>61</v>
      </c>
      <c r="J203" s="29">
        <v>4090107000</v>
      </c>
      <c r="K203" s="41">
        <v>4000000</v>
      </c>
      <c r="L203" s="41">
        <v>1297902927</v>
      </c>
      <c r="M203" s="41">
        <v>0</v>
      </c>
      <c r="N203" s="41">
        <f t="shared" si="55"/>
        <v>1297902927</v>
      </c>
      <c r="O203" s="41">
        <f t="shared" si="56"/>
        <v>2788204073</v>
      </c>
      <c r="P203" s="56" t="s">
        <v>458</v>
      </c>
      <c r="Q203" s="56" t="s">
        <v>8</v>
      </c>
    </row>
    <row r="204" spans="1:17" outlineLevel="2" x14ac:dyDescent="0.25">
      <c r="A204" s="8"/>
      <c r="B204" s="8"/>
      <c r="C204" s="8"/>
      <c r="D204" s="8"/>
      <c r="E204" s="8"/>
      <c r="F204" s="8"/>
      <c r="G204" s="8"/>
      <c r="H204" s="12"/>
      <c r="I204" s="16" t="s">
        <v>338</v>
      </c>
      <c r="J204" s="30">
        <f t="shared" ref="J204:O204" si="57">SUBTOTAL(9,J195:J203)</f>
        <v>9590363000</v>
      </c>
      <c r="K204" s="30">
        <f t="shared" si="57"/>
        <v>34348017</v>
      </c>
      <c r="L204" s="30">
        <f t="shared" si="57"/>
        <v>3625930310</v>
      </c>
      <c r="M204" s="30">
        <f t="shared" si="57"/>
        <v>0</v>
      </c>
      <c r="N204" s="30">
        <f t="shared" si="57"/>
        <v>3625930310</v>
      </c>
      <c r="O204" s="30">
        <f t="shared" si="57"/>
        <v>5930084673</v>
      </c>
      <c r="P204" s="55"/>
      <c r="Q204" s="55"/>
    </row>
    <row r="205" spans="1:17" outlineLevel="2" x14ac:dyDescent="0.25">
      <c r="A205" s="8"/>
      <c r="B205" s="8"/>
      <c r="C205" s="8"/>
      <c r="D205" s="8"/>
      <c r="E205" s="8"/>
      <c r="F205" s="8"/>
      <c r="G205" s="8"/>
      <c r="H205" s="12"/>
      <c r="I205" s="18"/>
      <c r="J205" s="28"/>
      <c r="K205" s="40"/>
      <c r="L205" s="40"/>
      <c r="M205" s="40"/>
      <c r="N205" s="40"/>
      <c r="O205" s="40"/>
      <c r="P205" s="55"/>
      <c r="Q205" s="55"/>
    </row>
    <row r="206" spans="1:17" outlineLevel="2" x14ac:dyDescent="0.25">
      <c r="A206" s="8"/>
      <c r="B206" s="8"/>
      <c r="C206" s="8"/>
      <c r="D206" s="8"/>
      <c r="E206" s="8"/>
      <c r="F206" s="8"/>
      <c r="G206" s="8"/>
      <c r="H206" s="12"/>
      <c r="I206" s="16" t="s">
        <v>280</v>
      </c>
      <c r="J206" s="28"/>
      <c r="K206" s="40"/>
      <c r="L206" s="40"/>
      <c r="M206" s="40"/>
      <c r="N206" s="40"/>
      <c r="O206" s="40"/>
      <c r="P206" s="55"/>
      <c r="Q206" s="55"/>
    </row>
    <row r="207" spans="1:17" s="2" customFormat="1" ht="15" customHeight="1" outlineLevel="2" x14ac:dyDescent="0.25">
      <c r="A207" s="6">
        <v>31</v>
      </c>
      <c r="B207" s="6" t="s">
        <v>11</v>
      </c>
      <c r="C207" s="6" t="s">
        <v>277</v>
      </c>
      <c r="D207" s="6" t="s">
        <v>22</v>
      </c>
      <c r="E207" s="6" t="s">
        <v>77</v>
      </c>
      <c r="F207" s="6" t="s">
        <v>103</v>
      </c>
      <c r="G207" s="6" t="s">
        <v>9</v>
      </c>
      <c r="H207" s="13">
        <v>30480704</v>
      </c>
      <c r="I207" s="17" t="s">
        <v>418</v>
      </c>
      <c r="J207" s="29">
        <v>37736000</v>
      </c>
      <c r="K207" s="41">
        <v>0</v>
      </c>
      <c r="L207" s="41">
        <v>37736000</v>
      </c>
      <c r="M207" s="41">
        <v>0</v>
      </c>
      <c r="N207" s="41">
        <f t="shared" ref="N207:N213" si="58">L207-M207</f>
        <v>37736000</v>
      </c>
      <c r="O207" s="41">
        <f t="shared" ref="O207:O213" si="59">J207-(K207+L207)</f>
        <v>0</v>
      </c>
      <c r="P207" s="56" t="s">
        <v>284</v>
      </c>
      <c r="Q207" s="56" t="s">
        <v>10</v>
      </c>
    </row>
    <row r="208" spans="1:17" s="2" customFormat="1" ht="15" customHeight="1" outlineLevel="2" x14ac:dyDescent="0.25">
      <c r="A208" s="6">
        <v>31</v>
      </c>
      <c r="B208" s="6" t="s">
        <v>11</v>
      </c>
      <c r="C208" s="6" t="s">
        <v>276</v>
      </c>
      <c r="D208" s="6" t="s">
        <v>22</v>
      </c>
      <c r="E208" s="6" t="s">
        <v>77</v>
      </c>
      <c r="F208" s="6" t="s">
        <v>561</v>
      </c>
      <c r="G208" s="6" t="s">
        <v>170</v>
      </c>
      <c r="H208" s="13">
        <v>30364305</v>
      </c>
      <c r="I208" s="17" t="s">
        <v>531</v>
      </c>
      <c r="J208" s="29">
        <v>2629279000</v>
      </c>
      <c r="K208" s="41">
        <v>0</v>
      </c>
      <c r="L208" s="41">
        <f>200000000+62688853</f>
        <v>262688853</v>
      </c>
      <c r="M208" s="41">
        <v>0</v>
      </c>
      <c r="N208" s="41">
        <f t="shared" si="58"/>
        <v>262688853</v>
      </c>
      <c r="O208" s="41">
        <f t="shared" si="59"/>
        <v>2366590147</v>
      </c>
      <c r="P208" s="56" t="s">
        <v>532</v>
      </c>
      <c r="Q208" s="56" t="s">
        <v>8</v>
      </c>
    </row>
    <row r="209" spans="1:17" s="2" customFormat="1" ht="15" customHeight="1" outlineLevel="2" x14ac:dyDescent="0.25">
      <c r="A209" s="6">
        <v>31</v>
      </c>
      <c r="B209" s="6" t="s">
        <v>11</v>
      </c>
      <c r="C209" s="6" t="s">
        <v>288</v>
      </c>
      <c r="D209" s="6" t="s">
        <v>22</v>
      </c>
      <c r="E209" s="6" t="s">
        <v>77</v>
      </c>
      <c r="F209" s="6" t="s">
        <v>561</v>
      </c>
      <c r="G209" s="6" t="s">
        <v>170</v>
      </c>
      <c r="H209" s="13">
        <v>30339322</v>
      </c>
      <c r="I209" s="17" t="s">
        <v>257</v>
      </c>
      <c r="J209" s="29">
        <v>3500000000</v>
      </c>
      <c r="K209" s="41">
        <v>111566000</v>
      </c>
      <c r="L209" s="41">
        <v>10000000</v>
      </c>
      <c r="M209" s="41">
        <v>0</v>
      </c>
      <c r="N209" s="41">
        <f t="shared" si="58"/>
        <v>10000000</v>
      </c>
      <c r="O209" s="41">
        <f t="shared" si="59"/>
        <v>3378434000</v>
      </c>
      <c r="P209" s="56" t="s">
        <v>283</v>
      </c>
      <c r="Q209" s="56" t="s">
        <v>298</v>
      </c>
    </row>
    <row r="210" spans="1:17" s="2" customFormat="1" ht="15" customHeight="1" outlineLevel="2" x14ac:dyDescent="0.25">
      <c r="A210" s="6">
        <v>31</v>
      </c>
      <c r="B210" s="6" t="s">
        <v>11</v>
      </c>
      <c r="C210" s="6" t="s">
        <v>277</v>
      </c>
      <c r="D210" s="6" t="s">
        <v>22</v>
      </c>
      <c r="E210" s="6" t="s">
        <v>77</v>
      </c>
      <c r="F210" s="6" t="s">
        <v>103</v>
      </c>
      <c r="G210" s="6" t="s">
        <v>9</v>
      </c>
      <c r="H210" s="13">
        <v>30437675</v>
      </c>
      <c r="I210" s="17" t="s">
        <v>522</v>
      </c>
      <c r="J210" s="29">
        <v>548000000</v>
      </c>
      <c r="K210" s="41">
        <v>0</v>
      </c>
      <c r="L210" s="41">
        <v>30000000</v>
      </c>
      <c r="M210" s="41">
        <v>0</v>
      </c>
      <c r="N210" s="41">
        <f t="shared" si="58"/>
        <v>30000000</v>
      </c>
      <c r="O210" s="41">
        <f t="shared" si="59"/>
        <v>518000000</v>
      </c>
      <c r="P210" s="56" t="s">
        <v>524</v>
      </c>
      <c r="Q210" s="56" t="s">
        <v>8</v>
      </c>
    </row>
    <row r="211" spans="1:17" s="2" customFormat="1" ht="15" customHeight="1" outlineLevel="2" x14ac:dyDescent="0.25">
      <c r="A211" s="6">
        <v>31</v>
      </c>
      <c r="B211" s="6" t="s">
        <v>11</v>
      </c>
      <c r="C211" s="6" t="s">
        <v>277</v>
      </c>
      <c r="D211" s="6" t="s">
        <v>22</v>
      </c>
      <c r="E211" s="6" t="s">
        <v>77</v>
      </c>
      <c r="F211" s="6" t="s">
        <v>103</v>
      </c>
      <c r="G211" s="6" t="s">
        <v>170</v>
      </c>
      <c r="H211" s="13">
        <v>30127010</v>
      </c>
      <c r="I211" s="17" t="s">
        <v>525</v>
      </c>
      <c r="J211" s="29">
        <v>2515811000</v>
      </c>
      <c r="K211" s="41">
        <v>0</v>
      </c>
      <c r="L211" s="41">
        <v>100000000</v>
      </c>
      <c r="M211" s="41">
        <v>0</v>
      </c>
      <c r="N211" s="41">
        <f t="shared" si="58"/>
        <v>100000000</v>
      </c>
      <c r="O211" s="41">
        <f t="shared" si="59"/>
        <v>2415811000</v>
      </c>
      <c r="P211" s="56" t="s">
        <v>524</v>
      </c>
      <c r="Q211" s="56" t="s">
        <v>8</v>
      </c>
    </row>
    <row r="212" spans="1:17" s="2" customFormat="1" ht="15" customHeight="1" outlineLevel="2" x14ac:dyDescent="0.25">
      <c r="A212" s="6">
        <v>31</v>
      </c>
      <c r="B212" s="6" t="s">
        <v>11</v>
      </c>
      <c r="C212" s="6" t="s">
        <v>277</v>
      </c>
      <c r="D212" s="6" t="s">
        <v>22</v>
      </c>
      <c r="E212" s="6" t="s">
        <v>77</v>
      </c>
      <c r="F212" s="6" t="s">
        <v>103</v>
      </c>
      <c r="G212" s="6" t="s">
        <v>9</v>
      </c>
      <c r="H212" s="13">
        <v>30092104</v>
      </c>
      <c r="I212" s="17" t="s">
        <v>527</v>
      </c>
      <c r="J212" s="29">
        <v>500000000</v>
      </c>
      <c r="K212" s="41">
        <v>0</v>
      </c>
      <c r="L212" s="41">
        <v>30000000</v>
      </c>
      <c r="M212" s="41">
        <v>0</v>
      </c>
      <c r="N212" s="41">
        <f t="shared" si="58"/>
        <v>30000000</v>
      </c>
      <c r="O212" s="41">
        <f t="shared" si="59"/>
        <v>470000000</v>
      </c>
      <c r="P212" s="56" t="s">
        <v>524</v>
      </c>
      <c r="Q212" s="56" t="s">
        <v>417</v>
      </c>
    </row>
    <row r="213" spans="1:17" s="2" customFormat="1" ht="15" customHeight="1" outlineLevel="2" x14ac:dyDescent="0.25">
      <c r="A213" s="6">
        <v>31</v>
      </c>
      <c r="B213" s="6" t="s">
        <v>11</v>
      </c>
      <c r="C213" s="6" t="s">
        <v>274</v>
      </c>
      <c r="D213" s="6" t="s">
        <v>22</v>
      </c>
      <c r="E213" s="6" t="s">
        <v>77</v>
      </c>
      <c r="F213" s="6" t="s">
        <v>21</v>
      </c>
      <c r="G213" s="6" t="s">
        <v>170</v>
      </c>
      <c r="H213" s="13">
        <v>30077490</v>
      </c>
      <c r="I213" s="17" t="s">
        <v>463</v>
      </c>
      <c r="J213" s="29">
        <v>1686871000</v>
      </c>
      <c r="K213" s="41">
        <v>0</v>
      </c>
      <c r="L213" s="41">
        <v>84343550</v>
      </c>
      <c r="M213" s="41">
        <v>0</v>
      </c>
      <c r="N213" s="41">
        <f t="shared" si="58"/>
        <v>84343550</v>
      </c>
      <c r="O213" s="41">
        <f t="shared" si="59"/>
        <v>1602527450</v>
      </c>
      <c r="P213" s="56" t="s">
        <v>460</v>
      </c>
      <c r="Q213" s="56" t="s">
        <v>518</v>
      </c>
    </row>
    <row r="214" spans="1:17" outlineLevel="2" x14ac:dyDescent="0.25">
      <c r="A214" s="8"/>
      <c r="B214" s="8"/>
      <c r="C214" s="8"/>
      <c r="D214" s="8"/>
      <c r="E214" s="8"/>
      <c r="F214" s="8"/>
      <c r="G214" s="8"/>
      <c r="H214" s="12"/>
      <c r="I214" s="16" t="s">
        <v>293</v>
      </c>
      <c r="J214" s="30">
        <f>SUBTOTAL(9,J207:J213)</f>
        <v>11417697000</v>
      </c>
      <c r="K214" s="30">
        <f>SUBTOTAL(9,K207:K213)</f>
        <v>111566000</v>
      </c>
      <c r="L214" s="30">
        <f t="shared" ref="L214:O214" si="60">SUBTOTAL(9,L207:L213)</f>
        <v>554768403</v>
      </c>
      <c r="M214" s="30">
        <f t="shared" si="60"/>
        <v>0</v>
      </c>
      <c r="N214" s="30">
        <f t="shared" si="60"/>
        <v>554768403</v>
      </c>
      <c r="O214" s="30">
        <f t="shared" si="60"/>
        <v>10751362597</v>
      </c>
      <c r="P214" s="55"/>
      <c r="Q214" s="55"/>
    </row>
    <row r="215" spans="1:17" outlineLevel="2" x14ac:dyDescent="0.25">
      <c r="A215" s="8"/>
      <c r="B215" s="8"/>
      <c r="C215" s="8"/>
      <c r="D215" s="8"/>
      <c r="E215" s="8"/>
      <c r="F215" s="8"/>
      <c r="G215" s="8"/>
      <c r="H215" s="12"/>
      <c r="I215" s="18"/>
      <c r="J215" s="28"/>
      <c r="K215" s="40"/>
      <c r="L215" s="40"/>
      <c r="M215" s="40"/>
      <c r="N215" s="40"/>
      <c r="O215" s="40"/>
      <c r="P215" s="55"/>
      <c r="Q215" s="55"/>
    </row>
    <row r="216" spans="1:17" ht="18.75" outlineLevel="1" x14ac:dyDescent="0.3">
      <c r="A216" s="8"/>
      <c r="B216" s="8"/>
      <c r="C216" s="8"/>
      <c r="D216" s="8"/>
      <c r="E216" s="9"/>
      <c r="F216" s="8"/>
      <c r="G216" s="8"/>
      <c r="H216" s="12"/>
      <c r="I216" s="53" t="s">
        <v>180</v>
      </c>
      <c r="J216" s="54">
        <f t="shared" ref="J216:O216" si="61">J214+J204+J192</f>
        <v>42162121751</v>
      </c>
      <c r="K216" s="54">
        <f t="shared" si="61"/>
        <v>19532718532</v>
      </c>
      <c r="L216" s="54">
        <f t="shared" si="61"/>
        <v>5428738404</v>
      </c>
      <c r="M216" s="54">
        <f t="shared" si="61"/>
        <v>13163116</v>
      </c>
      <c r="N216" s="54">
        <f t="shared" si="61"/>
        <v>5415575288</v>
      </c>
      <c r="O216" s="54">
        <f t="shared" si="61"/>
        <v>17200664815</v>
      </c>
      <c r="P216" s="55"/>
      <c r="Q216" s="55"/>
    </row>
    <row r="217" spans="1:17" s="2" customFormat="1" outlineLevel="1" x14ac:dyDescent="0.25">
      <c r="A217" s="8"/>
      <c r="B217" s="8"/>
      <c r="C217" s="8"/>
      <c r="D217" s="8"/>
      <c r="E217" s="9"/>
      <c r="F217" s="8"/>
      <c r="G217" s="8"/>
      <c r="H217" s="12"/>
      <c r="I217" s="20"/>
      <c r="J217" s="32"/>
      <c r="K217" s="42"/>
      <c r="L217" s="42"/>
      <c r="M217" s="42"/>
      <c r="N217" s="42"/>
      <c r="O217" s="42"/>
      <c r="P217" s="55"/>
      <c r="Q217" s="55"/>
    </row>
    <row r="218" spans="1:17" ht="26.25" outlineLevel="1" x14ac:dyDescent="0.4">
      <c r="A218" s="8"/>
      <c r="B218" s="8"/>
      <c r="C218" s="8"/>
      <c r="D218" s="8"/>
      <c r="E218" s="9"/>
      <c r="F218" s="8"/>
      <c r="G218" s="8"/>
      <c r="H218" s="12"/>
      <c r="I218" s="65" t="s">
        <v>214</v>
      </c>
      <c r="J218" s="32"/>
      <c r="K218" s="42"/>
      <c r="L218" s="42"/>
      <c r="M218" s="42"/>
      <c r="N218" s="42"/>
      <c r="O218" s="42"/>
      <c r="P218" s="57"/>
      <c r="Q218" s="57"/>
    </row>
    <row r="219" spans="1:17" outlineLevel="1" x14ac:dyDescent="0.25">
      <c r="A219" s="8"/>
      <c r="B219" s="8"/>
      <c r="C219" s="8"/>
      <c r="D219" s="8"/>
      <c r="E219" s="9"/>
      <c r="F219" s="8"/>
      <c r="G219" s="8"/>
      <c r="H219" s="12"/>
      <c r="I219" s="16" t="s">
        <v>273</v>
      </c>
      <c r="J219" s="32"/>
      <c r="K219" s="42"/>
      <c r="L219" s="42"/>
      <c r="M219" s="42"/>
      <c r="N219" s="42"/>
      <c r="O219" s="42"/>
      <c r="P219" s="55"/>
      <c r="Q219" s="55"/>
    </row>
    <row r="220" spans="1:17" s="2" customFormat="1" ht="15" customHeight="1" outlineLevel="2" x14ac:dyDescent="0.25">
      <c r="A220" s="6">
        <v>31</v>
      </c>
      <c r="B220" s="6" t="s">
        <v>5</v>
      </c>
      <c r="C220" s="6" t="s">
        <v>274</v>
      </c>
      <c r="D220" s="6" t="s">
        <v>22</v>
      </c>
      <c r="E220" s="6" t="s">
        <v>24</v>
      </c>
      <c r="F220" s="6" t="s">
        <v>561</v>
      </c>
      <c r="G220" s="6" t="s">
        <v>170</v>
      </c>
      <c r="H220" s="13">
        <v>20086686</v>
      </c>
      <c r="I220" s="17" t="s">
        <v>157</v>
      </c>
      <c r="J220" s="29">
        <v>7033944000</v>
      </c>
      <c r="K220" s="41">
        <v>137390250</v>
      </c>
      <c r="L220" s="41">
        <v>352882250</v>
      </c>
      <c r="M220" s="41">
        <v>0</v>
      </c>
      <c r="N220" s="41">
        <f t="shared" ref="N220:N223" si="62">L220-M220</f>
        <v>352882250</v>
      </c>
      <c r="O220" s="41">
        <f>J220-(K220+L220)</f>
        <v>6543671500</v>
      </c>
      <c r="P220" s="56" t="s">
        <v>275</v>
      </c>
      <c r="Q220" s="56" t="s">
        <v>8</v>
      </c>
    </row>
    <row r="221" spans="1:17" s="2" customFormat="1" ht="15" customHeight="1" outlineLevel="2" x14ac:dyDescent="0.25">
      <c r="A221" s="6">
        <v>31</v>
      </c>
      <c r="B221" s="6" t="s">
        <v>5</v>
      </c>
      <c r="C221" s="6" t="s">
        <v>288</v>
      </c>
      <c r="D221" s="6" t="s">
        <v>22</v>
      </c>
      <c r="E221" s="6" t="s">
        <v>24</v>
      </c>
      <c r="F221" s="6" t="s">
        <v>13</v>
      </c>
      <c r="G221" s="6" t="s">
        <v>9</v>
      </c>
      <c r="H221" s="13">
        <v>30135967</v>
      </c>
      <c r="I221" s="17" t="s">
        <v>557</v>
      </c>
      <c r="J221" s="29">
        <v>90000000</v>
      </c>
      <c r="K221" s="41">
        <v>67500000</v>
      </c>
      <c r="L221" s="41">
        <v>22500000</v>
      </c>
      <c r="M221" s="41">
        <v>0</v>
      </c>
      <c r="N221" s="41">
        <f t="shared" si="62"/>
        <v>22500000</v>
      </c>
      <c r="O221" s="41">
        <f>J221-(K221+L221)</f>
        <v>0</v>
      </c>
      <c r="P221" s="56" t="s">
        <v>275</v>
      </c>
      <c r="Q221" s="56" t="s">
        <v>8</v>
      </c>
    </row>
    <row r="222" spans="1:17" s="2" customFormat="1" ht="15" customHeight="1" outlineLevel="2" x14ac:dyDescent="0.25">
      <c r="A222" s="6">
        <v>31</v>
      </c>
      <c r="B222" s="6" t="s">
        <v>5</v>
      </c>
      <c r="C222" s="6" t="s">
        <v>289</v>
      </c>
      <c r="D222" s="6" t="s">
        <v>22</v>
      </c>
      <c r="E222" s="6" t="s">
        <v>24</v>
      </c>
      <c r="F222" s="6" t="s">
        <v>81</v>
      </c>
      <c r="G222" s="6" t="s">
        <v>170</v>
      </c>
      <c r="H222" s="48">
        <v>30339483</v>
      </c>
      <c r="I222" s="17" t="s">
        <v>646</v>
      </c>
      <c r="J222" s="29">
        <v>1611864000</v>
      </c>
      <c r="K222" s="41">
        <v>1586863743</v>
      </c>
      <c r="L222" s="41">
        <v>0</v>
      </c>
      <c r="M222" s="41">
        <v>0</v>
      </c>
      <c r="N222" s="41">
        <f t="shared" si="62"/>
        <v>0</v>
      </c>
      <c r="O222" s="41">
        <f>J222-(K222+L222)</f>
        <v>25000257</v>
      </c>
      <c r="P222" s="56" t="s">
        <v>275</v>
      </c>
      <c r="Q222" s="56" t="s">
        <v>8</v>
      </c>
    </row>
    <row r="223" spans="1:17" s="2" customFormat="1" ht="15" customHeight="1" outlineLevel="2" x14ac:dyDescent="0.25">
      <c r="A223" s="6">
        <v>31</v>
      </c>
      <c r="B223" s="6" t="s">
        <v>5</v>
      </c>
      <c r="C223" s="6" t="s">
        <v>356</v>
      </c>
      <c r="D223" s="6" t="s">
        <v>22</v>
      </c>
      <c r="E223" s="6" t="s">
        <v>24</v>
      </c>
      <c r="F223" s="6" t="s">
        <v>561</v>
      </c>
      <c r="G223" s="6" t="s">
        <v>170</v>
      </c>
      <c r="H223" s="13">
        <v>30087299</v>
      </c>
      <c r="I223" s="17" t="s">
        <v>158</v>
      </c>
      <c r="J223" s="29">
        <v>1136464000</v>
      </c>
      <c r="K223" s="41">
        <v>0</v>
      </c>
      <c r="L223" s="41">
        <v>901195000</v>
      </c>
      <c r="M223" s="41">
        <v>0</v>
      </c>
      <c r="N223" s="41">
        <f t="shared" si="62"/>
        <v>901195000</v>
      </c>
      <c r="O223" s="41">
        <f>J223-(K223+L223)</f>
        <v>235269000</v>
      </c>
      <c r="P223" s="56" t="s">
        <v>275</v>
      </c>
      <c r="Q223" s="56" t="s">
        <v>8</v>
      </c>
    </row>
    <row r="224" spans="1:17" outlineLevel="2" x14ac:dyDescent="0.25">
      <c r="A224" s="8"/>
      <c r="B224" s="8"/>
      <c r="C224" s="8"/>
      <c r="D224" s="8"/>
      <c r="E224" s="8"/>
      <c r="F224" s="8"/>
      <c r="G224" s="8"/>
      <c r="H224" s="12"/>
      <c r="I224" s="16" t="s">
        <v>437</v>
      </c>
      <c r="J224" s="30">
        <f t="shared" ref="J224:O224" si="63">SUBTOTAL(9,J220:J223)</f>
        <v>9872272000</v>
      </c>
      <c r="K224" s="30">
        <f t="shared" si="63"/>
        <v>1791753993</v>
      </c>
      <c r="L224" s="30">
        <f t="shared" si="63"/>
        <v>1276577250</v>
      </c>
      <c r="M224" s="30">
        <f t="shared" si="63"/>
        <v>0</v>
      </c>
      <c r="N224" s="30">
        <f t="shared" si="63"/>
        <v>1276577250</v>
      </c>
      <c r="O224" s="30">
        <f t="shared" si="63"/>
        <v>6803940757</v>
      </c>
      <c r="P224" s="55"/>
      <c r="Q224" s="55"/>
    </row>
    <row r="225" spans="1:17" s="2" customFormat="1" outlineLevel="2" x14ac:dyDescent="0.25">
      <c r="A225" s="3"/>
      <c r="B225" s="3"/>
      <c r="C225" s="3"/>
      <c r="D225" s="3"/>
      <c r="E225" s="3"/>
      <c r="F225" s="3"/>
      <c r="G225" s="3"/>
      <c r="H225" s="15"/>
      <c r="I225" s="20"/>
      <c r="J225" s="35"/>
      <c r="K225" s="35"/>
      <c r="L225" s="35"/>
      <c r="M225" s="35"/>
      <c r="N225" s="35"/>
      <c r="O225" s="35"/>
      <c r="P225" s="58"/>
      <c r="Q225" s="58"/>
    </row>
    <row r="226" spans="1:17" s="2" customFormat="1" outlineLevel="2" x14ac:dyDescent="0.25">
      <c r="A226" s="3"/>
      <c r="B226" s="3"/>
      <c r="C226" s="3"/>
      <c r="D226" s="3"/>
      <c r="E226" s="3"/>
      <c r="F226" s="3"/>
      <c r="G226" s="3"/>
      <c r="H226" s="15"/>
      <c r="I226" s="16" t="s">
        <v>438</v>
      </c>
      <c r="J226" s="35"/>
      <c r="K226" s="35"/>
      <c r="L226" s="35"/>
      <c r="M226" s="35"/>
      <c r="N226" s="35"/>
      <c r="O226" s="35"/>
      <c r="P226" s="58"/>
      <c r="Q226" s="58"/>
    </row>
    <row r="227" spans="1:17" s="2" customFormat="1" ht="15" customHeight="1" outlineLevel="2" x14ac:dyDescent="0.25">
      <c r="A227" s="6">
        <v>31</v>
      </c>
      <c r="B227" s="6" t="s">
        <v>56</v>
      </c>
      <c r="C227" s="6" t="s">
        <v>277</v>
      </c>
      <c r="D227" s="6" t="s">
        <v>22</v>
      </c>
      <c r="E227" s="6" t="s">
        <v>24</v>
      </c>
      <c r="F227" s="6" t="s">
        <v>103</v>
      </c>
      <c r="G227" s="6" t="s">
        <v>170</v>
      </c>
      <c r="H227" s="13">
        <v>30115349</v>
      </c>
      <c r="I227" s="17" t="s">
        <v>408</v>
      </c>
      <c r="J227" s="29">
        <v>677044000</v>
      </c>
      <c r="K227" s="41">
        <v>3001000</v>
      </c>
      <c r="L227" s="41">
        <v>674043000</v>
      </c>
      <c r="M227" s="41">
        <v>0</v>
      </c>
      <c r="N227" s="41">
        <f>L227-M227</f>
        <v>674043000</v>
      </c>
      <c r="O227" s="41">
        <f>J227-(K227+L227)</f>
        <v>0</v>
      </c>
      <c r="P227" s="56" t="s">
        <v>279</v>
      </c>
      <c r="Q227" s="56" t="s">
        <v>8</v>
      </c>
    </row>
    <row r="228" spans="1:17" outlineLevel="2" x14ac:dyDescent="0.25">
      <c r="A228" s="8"/>
      <c r="B228" s="8"/>
      <c r="C228" s="8"/>
      <c r="D228" s="8"/>
      <c r="E228" s="8"/>
      <c r="F228" s="8"/>
      <c r="G228" s="8"/>
      <c r="H228" s="12"/>
      <c r="I228" s="16" t="s">
        <v>437</v>
      </c>
      <c r="J228" s="30">
        <f t="shared" ref="J228:O228" si="64">SUBTOTAL(9,J227)</f>
        <v>677044000</v>
      </c>
      <c r="K228" s="30">
        <f t="shared" si="64"/>
        <v>3001000</v>
      </c>
      <c r="L228" s="30">
        <f t="shared" si="64"/>
        <v>674043000</v>
      </c>
      <c r="M228" s="30">
        <f t="shared" si="64"/>
        <v>0</v>
      </c>
      <c r="N228" s="30">
        <f t="shared" si="64"/>
        <v>674043000</v>
      </c>
      <c r="O228" s="30">
        <f t="shared" si="64"/>
        <v>0</v>
      </c>
      <c r="P228" s="55"/>
      <c r="Q228" s="55"/>
    </row>
    <row r="229" spans="1:17" outlineLevel="2" x14ac:dyDescent="0.25">
      <c r="A229" s="8"/>
      <c r="B229" s="8"/>
      <c r="C229" s="8"/>
      <c r="D229" s="8"/>
      <c r="E229" s="8"/>
      <c r="F229" s="8"/>
      <c r="G229" s="8"/>
      <c r="H229" s="12"/>
      <c r="I229" s="18"/>
      <c r="J229" s="28"/>
      <c r="K229" s="40"/>
      <c r="L229" s="40"/>
      <c r="M229" s="40"/>
      <c r="N229" s="40"/>
      <c r="O229" s="40"/>
      <c r="P229" s="55"/>
      <c r="Q229" s="55"/>
    </row>
    <row r="230" spans="1:17" outlineLevel="2" x14ac:dyDescent="0.25">
      <c r="A230" s="8"/>
      <c r="B230" s="8"/>
      <c r="C230" s="8"/>
      <c r="D230" s="8"/>
      <c r="E230" s="8"/>
      <c r="F230" s="8"/>
      <c r="G230" s="8"/>
      <c r="H230" s="12"/>
      <c r="I230" s="16" t="s">
        <v>280</v>
      </c>
      <c r="J230" s="28"/>
      <c r="K230" s="40"/>
      <c r="L230" s="40"/>
      <c r="M230" s="40"/>
      <c r="N230" s="40"/>
      <c r="O230" s="40"/>
      <c r="P230" s="55"/>
      <c r="Q230" s="55"/>
    </row>
    <row r="231" spans="1:17" s="2" customFormat="1" ht="15" customHeight="1" outlineLevel="2" x14ac:dyDescent="0.25">
      <c r="A231" s="6">
        <v>29</v>
      </c>
      <c r="B231" s="6" t="s">
        <v>11</v>
      </c>
      <c r="C231" s="6" t="s">
        <v>356</v>
      </c>
      <c r="D231" s="6" t="s">
        <v>22</v>
      </c>
      <c r="E231" s="6" t="s">
        <v>24</v>
      </c>
      <c r="F231" s="6" t="s">
        <v>561</v>
      </c>
      <c r="G231" s="6" t="s">
        <v>170</v>
      </c>
      <c r="H231" s="13">
        <v>30465002</v>
      </c>
      <c r="I231" s="17" t="s">
        <v>482</v>
      </c>
      <c r="J231" s="29">
        <v>218961000</v>
      </c>
      <c r="K231" s="41">
        <v>0</v>
      </c>
      <c r="L231" s="41">
        <v>30000000</v>
      </c>
      <c r="M231" s="41">
        <v>0</v>
      </c>
      <c r="N231" s="41">
        <f t="shared" ref="N231:N235" si="65">L231-M231</f>
        <v>30000000</v>
      </c>
      <c r="O231" s="41">
        <f>J231-(K231+L231)</f>
        <v>188961000</v>
      </c>
      <c r="P231" s="56" t="s">
        <v>416</v>
      </c>
      <c r="Q231" s="56" t="s">
        <v>10</v>
      </c>
    </row>
    <row r="232" spans="1:17" s="2" customFormat="1" ht="15" customHeight="1" outlineLevel="2" x14ac:dyDescent="0.25">
      <c r="A232" s="6">
        <v>31</v>
      </c>
      <c r="B232" s="6" t="s">
        <v>11</v>
      </c>
      <c r="C232" s="6" t="s">
        <v>285</v>
      </c>
      <c r="D232" s="6" t="s">
        <v>22</v>
      </c>
      <c r="E232" s="6" t="s">
        <v>24</v>
      </c>
      <c r="F232" s="6" t="s">
        <v>14</v>
      </c>
      <c r="G232" s="6" t="s">
        <v>170</v>
      </c>
      <c r="H232" s="13">
        <v>30427273</v>
      </c>
      <c r="I232" s="17" t="s">
        <v>358</v>
      </c>
      <c r="J232" s="29">
        <v>1073021000</v>
      </c>
      <c r="K232" s="41">
        <v>0</v>
      </c>
      <c r="L232" s="41">
        <v>50000000</v>
      </c>
      <c r="M232" s="41">
        <v>0</v>
      </c>
      <c r="N232" s="41">
        <f t="shared" si="65"/>
        <v>50000000</v>
      </c>
      <c r="O232" s="41">
        <f>J232-(K232+L232)</f>
        <v>1023021000</v>
      </c>
      <c r="P232" s="56" t="s">
        <v>283</v>
      </c>
      <c r="Q232" s="56" t="s">
        <v>417</v>
      </c>
    </row>
    <row r="233" spans="1:17" s="2" customFormat="1" ht="15" customHeight="1" outlineLevel="2" x14ac:dyDescent="0.25">
      <c r="A233" s="6">
        <v>31</v>
      </c>
      <c r="B233" s="6" t="s">
        <v>11</v>
      </c>
      <c r="C233" s="6" t="s">
        <v>278</v>
      </c>
      <c r="D233" s="6" t="s">
        <v>22</v>
      </c>
      <c r="E233" s="6" t="s">
        <v>24</v>
      </c>
      <c r="F233" s="6" t="s">
        <v>561</v>
      </c>
      <c r="G233" s="6" t="s">
        <v>170</v>
      </c>
      <c r="H233" s="13">
        <v>30472587</v>
      </c>
      <c r="I233" s="17" t="s">
        <v>270</v>
      </c>
      <c r="J233" s="29">
        <v>617565000</v>
      </c>
      <c r="K233" s="41">
        <v>0</v>
      </c>
      <c r="L233" s="41">
        <v>60000000</v>
      </c>
      <c r="M233" s="41">
        <v>0</v>
      </c>
      <c r="N233" s="41">
        <f t="shared" si="65"/>
        <v>60000000</v>
      </c>
      <c r="O233" s="41">
        <f>J233-(K233+L233)</f>
        <v>557565000</v>
      </c>
      <c r="P233" s="56" t="s">
        <v>283</v>
      </c>
      <c r="Q233" s="56" t="s">
        <v>310</v>
      </c>
    </row>
    <row r="234" spans="1:17" s="2" customFormat="1" ht="15" customHeight="1" outlineLevel="2" x14ac:dyDescent="0.25">
      <c r="A234" s="6">
        <v>31</v>
      </c>
      <c r="B234" s="6" t="s">
        <v>11</v>
      </c>
      <c r="C234" s="6" t="s">
        <v>276</v>
      </c>
      <c r="D234" s="6" t="s">
        <v>22</v>
      </c>
      <c r="E234" s="6" t="s">
        <v>24</v>
      </c>
      <c r="F234" s="6" t="s">
        <v>561</v>
      </c>
      <c r="G234" s="6" t="s">
        <v>170</v>
      </c>
      <c r="H234" s="13">
        <v>20181416</v>
      </c>
      <c r="I234" s="17" t="s">
        <v>471</v>
      </c>
      <c r="J234" s="29">
        <v>391426000</v>
      </c>
      <c r="K234" s="41">
        <v>0</v>
      </c>
      <c r="L234" s="41">
        <v>15000000</v>
      </c>
      <c r="M234" s="41">
        <v>0</v>
      </c>
      <c r="N234" s="41">
        <f t="shared" si="65"/>
        <v>15000000</v>
      </c>
      <c r="O234" s="41">
        <f>J234-(K234+L234)</f>
        <v>376426000</v>
      </c>
      <c r="P234" s="56" t="s">
        <v>283</v>
      </c>
      <c r="Q234" s="56" t="s">
        <v>417</v>
      </c>
    </row>
    <row r="235" spans="1:17" s="2" customFormat="1" ht="15" customHeight="1" outlineLevel="2" x14ac:dyDescent="0.25">
      <c r="A235" s="6">
        <v>31</v>
      </c>
      <c r="B235" s="6" t="s">
        <v>11</v>
      </c>
      <c r="C235" s="6" t="s">
        <v>277</v>
      </c>
      <c r="D235" s="6" t="s">
        <v>22</v>
      </c>
      <c r="E235" s="6" t="s">
        <v>24</v>
      </c>
      <c r="F235" s="6" t="s">
        <v>103</v>
      </c>
      <c r="G235" s="6" t="s">
        <v>170</v>
      </c>
      <c r="H235" s="13">
        <v>30480531</v>
      </c>
      <c r="I235" s="17" t="s">
        <v>373</v>
      </c>
      <c r="J235" s="29">
        <v>469704000</v>
      </c>
      <c r="K235" s="41">
        <v>0</v>
      </c>
      <c r="L235" s="41">
        <v>10000000</v>
      </c>
      <c r="M235" s="41">
        <v>0</v>
      </c>
      <c r="N235" s="41">
        <f t="shared" si="65"/>
        <v>10000000</v>
      </c>
      <c r="O235" s="41">
        <f>J235-(K235+L235)</f>
        <v>459704000</v>
      </c>
      <c r="P235" s="56" t="s">
        <v>283</v>
      </c>
      <c r="Q235" s="56" t="s">
        <v>310</v>
      </c>
    </row>
    <row r="236" spans="1:17" outlineLevel="2" x14ac:dyDescent="0.25">
      <c r="A236" s="8"/>
      <c r="B236" s="8"/>
      <c r="C236" s="8"/>
      <c r="D236" s="8"/>
      <c r="E236" s="8"/>
      <c r="F236" s="8"/>
      <c r="G236" s="8"/>
      <c r="H236" s="12"/>
      <c r="I236" s="16" t="s">
        <v>293</v>
      </c>
      <c r="J236" s="30">
        <f t="shared" ref="J236:O236" si="66">SUBTOTAL(9,J231:J235)</f>
        <v>2770677000</v>
      </c>
      <c r="K236" s="30">
        <f t="shared" si="66"/>
        <v>0</v>
      </c>
      <c r="L236" s="30">
        <f t="shared" si="66"/>
        <v>165000000</v>
      </c>
      <c r="M236" s="30">
        <f t="shared" si="66"/>
        <v>0</v>
      </c>
      <c r="N236" s="30">
        <f t="shared" si="66"/>
        <v>165000000</v>
      </c>
      <c r="O236" s="30">
        <f t="shared" si="66"/>
        <v>2605677000</v>
      </c>
      <c r="P236" s="55"/>
      <c r="Q236" s="55"/>
    </row>
    <row r="237" spans="1:17" outlineLevel="2" x14ac:dyDescent="0.25">
      <c r="A237" s="8"/>
      <c r="B237" s="8"/>
      <c r="C237" s="8"/>
      <c r="D237" s="8"/>
      <c r="E237" s="8"/>
      <c r="F237" s="8"/>
      <c r="G237" s="8"/>
      <c r="H237" s="12"/>
      <c r="I237" s="18"/>
      <c r="J237" s="28"/>
      <c r="K237" s="40"/>
      <c r="L237" s="40"/>
      <c r="M237" s="40"/>
      <c r="N237" s="40"/>
      <c r="O237" s="40"/>
      <c r="P237" s="55"/>
      <c r="Q237" s="55"/>
    </row>
    <row r="238" spans="1:17" ht="18.75" outlineLevel="1" x14ac:dyDescent="0.3">
      <c r="A238" s="8"/>
      <c r="B238" s="8"/>
      <c r="C238" s="8"/>
      <c r="D238" s="8"/>
      <c r="E238" s="9"/>
      <c r="F238" s="8"/>
      <c r="G238" s="8"/>
      <c r="H238" s="12"/>
      <c r="I238" s="53" t="s">
        <v>181</v>
      </c>
      <c r="J238" s="54">
        <f t="shared" ref="J238:O238" si="67">J236+J224+J228</f>
        <v>13319993000</v>
      </c>
      <c r="K238" s="54">
        <f t="shared" si="67"/>
        <v>1794754993</v>
      </c>
      <c r="L238" s="54">
        <f t="shared" si="67"/>
        <v>2115620250</v>
      </c>
      <c r="M238" s="54">
        <f t="shared" si="67"/>
        <v>0</v>
      </c>
      <c r="N238" s="54">
        <f t="shared" si="67"/>
        <v>2115620250</v>
      </c>
      <c r="O238" s="54">
        <f t="shared" si="67"/>
        <v>9409617757</v>
      </c>
      <c r="P238" s="55"/>
      <c r="Q238" s="55"/>
    </row>
    <row r="239" spans="1:17" s="3" customFormat="1" outlineLevel="1" x14ac:dyDescent="0.25">
      <c r="A239" s="8"/>
      <c r="B239" s="8"/>
      <c r="C239" s="8"/>
      <c r="D239" s="8"/>
      <c r="E239" s="9"/>
      <c r="F239" s="8"/>
      <c r="G239" s="8"/>
      <c r="H239" s="12"/>
      <c r="I239" s="20"/>
      <c r="J239" s="32"/>
      <c r="K239" s="42"/>
      <c r="L239" s="42"/>
      <c r="M239" s="42"/>
      <c r="N239" s="42"/>
      <c r="O239" s="42"/>
      <c r="P239" s="55"/>
      <c r="Q239" s="55"/>
    </row>
    <row r="240" spans="1:17" ht="26.25" outlineLevel="1" x14ac:dyDescent="0.4">
      <c r="A240" s="8"/>
      <c r="B240" s="8"/>
      <c r="C240" s="8"/>
      <c r="D240" s="8"/>
      <c r="E240" s="9"/>
      <c r="F240" s="8"/>
      <c r="G240" s="8"/>
      <c r="H240" s="12"/>
      <c r="I240" s="65" t="s">
        <v>215</v>
      </c>
      <c r="J240" s="32"/>
      <c r="K240" s="42"/>
      <c r="L240" s="42"/>
      <c r="M240" s="42"/>
      <c r="N240" s="42"/>
      <c r="O240" s="42"/>
      <c r="P240" s="55"/>
      <c r="Q240" s="55"/>
    </row>
    <row r="241" spans="1:17" outlineLevel="1" x14ac:dyDescent="0.25">
      <c r="A241" s="8"/>
      <c r="B241" s="8"/>
      <c r="C241" s="8"/>
      <c r="D241" s="8"/>
      <c r="E241" s="9"/>
      <c r="F241" s="8"/>
      <c r="G241" s="8"/>
      <c r="H241" s="12"/>
      <c r="I241" s="16" t="s">
        <v>273</v>
      </c>
      <c r="J241" s="32"/>
      <c r="K241" s="42"/>
      <c r="L241" s="42"/>
      <c r="M241" s="42"/>
      <c r="N241" s="42"/>
      <c r="O241" s="42"/>
      <c r="P241" s="55"/>
      <c r="Q241" s="55"/>
    </row>
    <row r="242" spans="1:17" s="2" customFormat="1" ht="15" customHeight="1" outlineLevel="2" x14ac:dyDescent="0.25">
      <c r="A242" s="6">
        <v>31</v>
      </c>
      <c r="B242" s="6" t="s">
        <v>5</v>
      </c>
      <c r="C242" s="6" t="s">
        <v>285</v>
      </c>
      <c r="D242" s="6" t="s">
        <v>22</v>
      </c>
      <c r="E242" s="6" t="s">
        <v>25</v>
      </c>
      <c r="F242" s="6" t="s">
        <v>88</v>
      </c>
      <c r="G242" s="6" t="s">
        <v>9</v>
      </c>
      <c r="H242" s="13">
        <v>30131517</v>
      </c>
      <c r="I242" s="17" t="s">
        <v>558</v>
      </c>
      <c r="J242" s="29">
        <v>27000000</v>
      </c>
      <c r="K242" s="41">
        <v>5400000</v>
      </c>
      <c r="L242" s="41">
        <v>21600000</v>
      </c>
      <c r="M242" s="41">
        <v>0</v>
      </c>
      <c r="N242" s="41">
        <f t="shared" ref="N242:N245" si="68">L242-M242</f>
        <v>21600000</v>
      </c>
      <c r="O242" s="41">
        <f>J242-(K242+L242)</f>
        <v>0</v>
      </c>
      <c r="P242" s="56" t="s">
        <v>275</v>
      </c>
      <c r="Q242" s="56" t="s">
        <v>8</v>
      </c>
    </row>
    <row r="243" spans="1:17" s="2" customFormat="1" ht="15" customHeight="1" outlineLevel="2" x14ac:dyDescent="0.25">
      <c r="A243" s="6">
        <v>31</v>
      </c>
      <c r="B243" s="6" t="s">
        <v>5</v>
      </c>
      <c r="C243" s="6" t="s">
        <v>276</v>
      </c>
      <c r="D243" s="6" t="s">
        <v>22</v>
      </c>
      <c r="E243" s="6" t="s">
        <v>25</v>
      </c>
      <c r="F243" s="6" t="s">
        <v>561</v>
      </c>
      <c r="G243" s="6" t="s">
        <v>170</v>
      </c>
      <c r="H243" s="13">
        <v>30047349</v>
      </c>
      <c r="I243" s="17" t="s">
        <v>595</v>
      </c>
      <c r="J243" s="29">
        <v>1975000000</v>
      </c>
      <c r="K243" s="41">
        <v>1946992316</v>
      </c>
      <c r="L243" s="41">
        <v>14455056</v>
      </c>
      <c r="M243" s="41">
        <v>0</v>
      </c>
      <c r="N243" s="41">
        <f t="shared" si="68"/>
        <v>14455056</v>
      </c>
      <c r="O243" s="41">
        <f>J243-(K243+L243)</f>
        <v>13552628</v>
      </c>
      <c r="P243" s="56" t="s">
        <v>275</v>
      </c>
      <c r="Q243" s="56" t="s">
        <v>8</v>
      </c>
    </row>
    <row r="244" spans="1:17" s="2" customFormat="1" ht="15" customHeight="1" outlineLevel="2" x14ac:dyDescent="0.25">
      <c r="A244" s="6">
        <v>31</v>
      </c>
      <c r="B244" s="6" t="s">
        <v>5</v>
      </c>
      <c r="C244" s="6" t="s">
        <v>278</v>
      </c>
      <c r="D244" s="6" t="s">
        <v>22</v>
      </c>
      <c r="E244" s="6" t="s">
        <v>25</v>
      </c>
      <c r="F244" s="6" t="s">
        <v>88</v>
      </c>
      <c r="G244" s="6" t="s">
        <v>170</v>
      </c>
      <c r="H244" s="13">
        <v>30046830</v>
      </c>
      <c r="I244" s="50" t="s">
        <v>575</v>
      </c>
      <c r="J244" s="29">
        <v>748449085</v>
      </c>
      <c r="K244" s="41">
        <v>713793031</v>
      </c>
      <c r="L244" s="41">
        <v>0</v>
      </c>
      <c r="M244" s="41">
        <v>0</v>
      </c>
      <c r="N244" s="41">
        <f t="shared" si="68"/>
        <v>0</v>
      </c>
      <c r="O244" s="41">
        <f>J244-(K244+L244)</f>
        <v>34656054</v>
      </c>
      <c r="P244" s="56" t="s">
        <v>275</v>
      </c>
      <c r="Q244" s="56" t="s">
        <v>8</v>
      </c>
    </row>
    <row r="245" spans="1:17" s="2" customFormat="1" ht="15" customHeight="1" outlineLevel="2" x14ac:dyDescent="0.25">
      <c r="A245" s="6">
        <v>31</v>
      </c>
      <c r="B245" s="6" t="s">
        <v>5</v>
      </c>
      <c r="C245" s="6" t="s">
        <v>277</v>
      </c>
      <c r="D245" s="6" t="s">
        <v>22</v>
      </c>
      <c r="E245" s="6" t="s">
        <v>25</v>
      </c>
      <c r="F245" s="6" t="s">
        <v>88</v>
      </c>
      <c r="G245" s="6" t="s">
        <v>170</v>
      </c>
      <c r="H245" s="13">
        <v>30342773</v>
      </c>
      <c r="I245" s="17" t="s">
        <v>108</v>
      </c>
      <c r="J245" s="29">
        <v>6178186000</v>
      </c>
      <c r="K245" s="41">
        <v>135002990</v>
      </c>
      <c r="L245" s="41">
        <v>2039420023</v>
      </c>
      <c r="M245" s="41">
        <v>0</v>
      </c>
      <c r="N245" s="41">
        <f t="shared" si="68"/>
        <v>2039420023</v>
      </c>
      <c r="O245" s="41">
        <f>J245-(K245+L245)</f>
        <v>4003762987</v>
      </c>
      <c r="P245" s="56" t="s">
        <v>275</v>
      </c>
      <c r="Q245" s="56" t="s">
        <v>8</v>
      </c>
    </row>
    <row r="246" spans="1:17" outlineLevel="2" x14ac:dyDescent="0.25">
      <c r="A246" s="8"/>
      <c r="B246" s="8"/>
      <c r="C246" s="8"/>
      <c r="D246" s="8"/>
      <c r="E246" s="8"/>
      <c r="F246" s="8"/>
      <c r="G246" s="8"/>
      <c r="H246" s="12"/>
      <c r="I246" s="16" t="s">
        <v>437</v>
      </c>
      <c r="J246" s="30">
        <f t="shared" ref="J246:O246" si="69">SUBTOTAL(9,J242:J245)</f>
        <v>8928635085</v>
      </c>
      <c r="K246" s="30">
        <f t="shared" si="69"/>
        <v>2801188337</v>
      </c>
      <c r="L246" s="30">
        <f t="shared" si="69"/>
        <v>2075475079</v>
      </c>
      <c r="M246" s="30">
        <f t="shared" si="69"/>
        <v>0</v>
      </c>
      <c r="N246" s="30">
        <f t="shared" si="69"/>
        <v>2075475079</v>
      </c>
      <c r="O246" s="30">
        <f t="shared" si="69"/>
        <v>4051971669</v>
      </c>
      <c r="P246" s="55"/>
      <c r="Q246" s="55"/>
    </row>
    <row r="247" spans="1:17" ht="10.5" customHeight="1" outlineLevel="2" x14ac:dyDescent="0.25">
      <c r="A247" s="8"/>
      <c r="B247" s="8"/>
      <c r="C247" s="8"/>
      <c r="D247" s="8"/>
      <c r="E247" s="8"/>
      <c r="F247" s="8"/>
      <c r="G247" s="8"/>
      <c r="H247" s="12"/>
      <c r="I247" s="18"/>
      <c r="J247" s="28"/>
      <c r="K247" s="40"/>
      <c r="L247" s="40"/>
      <c r="M247" s="40"/>
      <c r="N247" s="40"/>
      <c r="O247" s="40"/>
      <c r="P247" s="55"/>
      <c r="Q247" s="55"/>
    </row>
    <row r="248" spans="1:17" outlineLevel="2" x14ac:dyDescent="0.25">
      <c r="A248" s="8"/>
      <c r="B248" s="8"/>
      <c r="C248" s="8"/>
      <c r="D248" s="8"/>
      <c r="E248" s="8"/>
      <c r="F248" s="8"/>
      <c r="G248" s="8"/>
      <c r="H248" s="12"/>
      <c r="I248" s="16" t="s">
        <v>438</v>
      </c>
      <c r="J248" s="28"/>
      <c r="K248" s="40"/>
      <c r="L248" s="40"/>
      <c r="M248" s="40"/>
      <c r="N248" s="40"/>
      <c r="O248" s="40"/>
      <c r="P248" s="55"/>
      <c r="Q248" s="55"/>
    </row>
    <row r="249" spans="1:17" s="2" customFormat="1" ht="15" customHeight="1" outlineLevel="2" x14ac:dyDescent="0.25">
      <c r="A249" s="6">
        <v>29</v>
      </c>
      <c r="B249" s="6" t="s">
        <v>56</v>
      </c>
      <c r="C249" s="6" t="s">
        <v>288</v>
      </c>
      <c r="D249" s="6" t="s">
        <v>22</v>
      </c>
      <c r="E249" s="6" t="s">
        <v>25</v>
      </c>
      <c r="F249" s="6" t="s">
        <v>561</v>
      </c>
      <c r="G249" s="6" t="s">
        <v>170</v>
      </c>
      <c r="H249" s="13">
        <v>30188272</v>
      </c>
      <c r="I249" s="17" t="s">
        <v>305</v>
      </c>
      <c r="J249" s="29">
        <v>129544000</v>
      </c>
      <c r="K249" s="41">
        <v>0</v>
      </c>
      <c r="L249" s="41">
        <v>129544000</v>
      </c>
      <c r="M249" s="41">
        <v>0</v>
      </c>
      <c r="N249" s="41">
        <f t="shared" ref="N249:N250" si="70">L249-M249</f>
        <v>129544000</v>
      </c>
      <c r="O249" s="41">
        <f>J249-(K249+L249)</f>
        <v>0</v>
      </c>
      <c r="P249" s="56" t="s">
        <v>279</v>
      </c>
      <c r="Q249" s="56" t="s">
        <v>10</v>
      </c>
    </row>
    <row r="250" spans="1:17" s="2" customFormat="1" ht="15" customHeight="1" outlineLevel="2" x14ac:dyDescent="0.25">
      <c r="A250" s="6">
        <v>31</v>
      </c>
      <c r="B250" s="6" t="s">
        <v>56</v>
      </c>
      <c r="C250" s="6" t="s">
        <v>290</v>
      </c>
      <c r="D250" s="6" t="s">
        <v>22</v>
      </c>
      <c r="E250" s="6" t="s">
        <v>25</v>
      </c>
      <c r="F250" s="6" t="s">
        <v>88</v>
      </c>
      <c r="G250" s="6" t="s">
        <v>170</v>
      </c>
      <c r="H250" s="13">
        <v>30248522</v>
      </c>
      <c r="I250" s="17" t="s">
        <v>306</v>
      </c>
      <c r="J250" s="29">
        <v>1053374000</v>
      </c>
      <c r="K250" s="41">
        <v>2500000</v>
      </c>
      <c r="L250" s="41">
        <v>200000000</v>
      </c>
      <c r="M250" s="41">
        <v>0</v>
      </c>
      <c r="N250" s="41">
        <f t="shared" si="70"/>
        <v>200000000</v>
      </c>
      <c r="O250" s="41">
        <f>J250-(K250+L250)</f>
        <v>850874000</v>
      </c>
      <c r="P250" s="56" t="s">
        <v>279</v>
      </c>
      <c r="Q250" s="56" t="s">
        <v>8</v>
      </c>
    </row>
    <row r="251" spans="1:17" outlineLevel="2" x14ac:dyDescent="0.25">
      <c r="A251" s="8"/>
      <c r="B251" s="8"/>
      <c r="C251" s="8"/>
      <c r="D251" s="8"/>
      <c r="E251" s="8"/>
      <c r="F251" s="8"/>
      <c r="G251" s="8"/>
      <c r="H251" s="12"/>
      <c r="I251" s="16" t="s">
        <v>338</v>
      </c>
      <c r="J251" s="30">
        <f t="shared" ref="J251:O251" si="71">SUBTOTAL(9,J249:J250)</f>
        <v>1182918000</v>
      </c>
      <c r="K251" s="30">
        <f t="shared" si="71"/>
        <v>2500000</v>
      </c>
      <c r="L251" s="30">
        <f t="shared" si="71"/>
        <v>329544000</v>
      </c>
      <c r="M251" s="30">
        <f t="shared" si="71"/>
        <v>0</v>
      </c>
      <c r="N251" s="30">
        <f t="shared" si="71"/>
        <v>329544000</v>
      </c>
      <c r="O251" s="30">
        <f t="shared" si="71"/>
        <v>850874000</v>
      </c>
      <c r="P251" s="55"/>
      <c r="Q251" s="55"/>
    </row>
    <row r="252" spans="1:17" ht="6" customHeight="1" outlineLevel="2" x14ac:dyDescent="0.25">
      <c r="A252" s="8"/>
      <c r="B252" s="8"/>
      <c r="C252" s="8"/>
      <c r="D252" s="8"/>
      <c r="E252" s="8"/>
      <c r="F252" s="8"/>
      <c r="G252" s="8"/>
      <c r="H252" s="12"/>
      <c r="I252" s="18"/>
      <c r="J252" s="28"/>
      <c r="K252" s="40"/>
      <c r="L252" s="40"/>
      <c r="M252" s="40"/>
      <c r="N252" s="40"/>
      <c r="O252" s="40"/>
      <c r="P252" s="55"/>
      <c r="Q252" s="55"/>
    </row>
    <row r="253" spans="1:17" outlineLevel="2" x14ac:dyDescent="0.25">
      <c r="A253" s="8"/>
      <c r="B253" s="8"/>
      <c r="C253" s="8"/>
      <c r="D253" s="8"/>
      <c r="E253" s="8"/>
      <c r="F253" s="8"/>
      <c r="G253" s="8"/>
      <c r="H253" s="12"/>
      <c r="I253" s="16" t="s">
        <v>280</v>
      </c>
      <c r="J253" s="28"/>
      <c r="K253" s="40"/>
      <c r="L253" s="40"/>
      <c r="M253" s="40"/>
      <c r="N253" s="40"/>
      <c r="O253" s="40"/>
      <c r="P253" s="55"/>
      <c r="Q253" s="55"/>
    </row>
    <row r="254" spans="1:17" s="2" customFormat="1" ht="15" customHeight="1" outlineLevel="2" x14ac:dyDescent="0.25">
      <c r="A254" s="6">
        <v>31</v>
      </c>
      <c r="B254" s="6" t="s">
        <v>11</v>
      </c>
      <c r="C254" s="6" t="s">
        <v>277</v>
      </c>
      <c r="D254" s="6" t="s">
        <v>22</v>
      </c>
      <c r="E254" s="6" t="s">
        <v>25</v>
      </c>
      <c r="F254" s="6" t="s">
        <v>103</v>
      </c>
      <c r="G254" s="6" t="s">
        <v>170</v>
      </c>
      <c r="H254" s="13">
        <v>30459455</v>
      </c>
      <c r="I254" s="17" t="s">
        <v>355</v>
      </c>
      <c r="J254" s="29">
        <v>305031000</v>
      </c>
      <c r="K254" s="41">
        <v>0</v>
      </c>
      <c r="L254" s="41">
        <v>50000000</v>
      </c>
      <c r="M254" s="41">
        <v>0</v>
      </c>
      <c r="N254" s="41">
        <f t="shared" ref="N254:N257" si="72">L254-M254</f>
        <v>50000000</v>
      </c>
      <c r="O254" s="41">
        <f>J254-(K254+L254)</f>
        <v>255031000</v>
      </c>
      <c r="P254" s="56" t="s">
        <v>416</v>
      </c>
      <c r="Q254" s="56" t="s">
        <v>10</v>
      </c>
    </row>
    <row r="255" spans="1:17" s="2" customFormat="1" ht="15" customHeight="1" outlineLevel="2" x14ac:dyDescent="0.25">
      <c r="A255" s="6">
        <v>31</v>
      </c>
      <c r="B255" s="6" t="s">
        <v>11</v>
      </c>
      <c r="C255" s="6" t="s">
        <v>285</v>
      </c>
      <c r="D255" s="6" t="s">
        <v>22</v>
      </c>
      <c r="E255" s="6" t="s">
        <v>25</v>
      </c>
      <c r="F255" s="6" t="s">
        <v>88</v>
      </c>
      <c r="G255" s="6" t="s">
        <v>9</v>
      </c>
      <c r="H255" s="13">
        <v>30474433</v>
      </c>
      <c r="I255" s="17" t="s">
        <v>259</v>
      </c>
      <c r="J255" s="29">
        <v>33856000</v>
      </c>
      <c r="K255" s="41">
        <v>0</v>
      </c>
      <c r="L255" s="41">
        <v>3385600</v>
      </c>
      <c r="M255" s="41">
        <v>0</v>
      </c>
      <c r="N255" s="41">
        <f t="shared" si="72"/>
        <v>3385600</v>
      </c>
      <c r="O255" s="41">
        <f>J255-(K255+L255)</f>
        <v>30470400</v>
      </c>
      <c r="P255" s="56" t="s">
        <v>283</v>
      </c>
      <c r="Q255" s="56" t="s">
        <v>310</v>
      </c>
    </row>
    <row r="256" spans="1:17" s="2" customFormat="1" ht="15" customHeight="1" outlineLevel="2" x14ac:dyDescent="0.25">
      <c r="A256" s="6">
        <v>31</v>
      </c>
      <c r="B256" s="6" t="s">
        <v>11</v>
      </c>
      <c r="C256" s="6" t="s">
        <v>285</v>
      </c>
      <c r="D256" s="6" t="s">
        <v>22</v>
      </c>
      <c r="E256" s="6" t="s">
        <v>25</v>
      </c>
      <c r="F256" s="6" t="s">
        <v>88</v>
      </c>
      <c r="G256" s="6" t="s">
        <v>170</v>
      </c>
      <c r="H256" s="13">
        <v>30116480</v>
      </c>
      <c r="I256" s="17" t="s">
        <v>483</v>
      </c>
      <c r="J256" s="29">
        <v>167764000</v>
      </c>
      <c r="K256" s="41">
        <v>0</v>
      </c>
      <c r="L256" s="41">
        <v>10000000</v>
      </c>
      <c r="M256" s="41">
        <v>0</v>
      </c>
      <c r="N256" s="41">
        <f t="shared" si="72"/>
        <v>10000000</v>
      </c>
      <c r="O256" s="41">
        <f>J256-(K256+L256)</f>
        <v>157764000</v>
      </c>
      <c r="P256" s="56" t="s">
        <v>283</v>
      </c>
      <c r="Q256" s="56" t="s">
        <v>417</v>
      </c>
    </row>
    <row r="257" spans="1:17" s="2" customFormat="1" ht="15" customHeight="1" outlineLevel="2" x14ac:dyDescent="0.25">
      <c r="A257" s="6">
        <v>31</v>
      </c>
      <c r="B257" s="6" t="s">
        <v>11</v>
      </c>
      <c r="C257" s="6" t="s">
        <v>289</v>
      </c>
      <c r="D257" s="6" t="s">
        <v>22</v>
      </c>
      <c r="E257" s="6" t="s">
        <v>25</v>
      </c>
      <c r="F257" s="6" t="s">
        <v>88</v>
      </c>
      <c r="G257" s="6" t="s">
        <v>170</v>
      </c>
      <c r="H257" s="13">
        <v>30328273</v>
      </c>
      <c r="I257" s="17" t="s">
        <v>484</v>
      </c>
      <c r="J257" s="29">
        <v>100500000</v>
      </c>
      <c r="K257" s="41">
        <v>0</v>
      </c>
      <c r="L257" s="41">
        <v>10000000</v>
      </c>
      <c r="M257" s="41">
        <v>0</v>
      </c>
      <c r="N257" s="41">
        <f t="shared" si="72"/>
        <v>10000000</v>
      </c>
      <c r="O257" s="41">
        <f>J257-(K257+L257)</f>
        <v>90500000</v>
      </c>
      <c r="P257" s="56" t="s">
        <v>283</v>
      </c>
      <c r="Q257" s="56" t="s">
        <v>417</v>
      </c>
    </row>
    <row r="258" spans="1:17" outlineLevel="2" x14ac:dyDescent="0.25">
      <c r="A258" s="8"/>
      <c r="B258" s="8"/>
      <c r="C258" s="8"/>
      <c r="D258" s="8"/>
      <c r="E258" s="8"/>
      <c r="F258" s="8"/>
      <c r="G258" s="8"/>
      <c r="H258" s="12"/>
      <c r="I258" s="16" t="s">
        <v>293</v>
      </c>
      <c r="J258" s="30">
        <f t="shared" ref="J258:O258" si="73">SUBTOTAL(9,J254:J257)</f>
        <v>607151000</v>
      </c>
      <c r="K258" s="30">
        <f t="shared" si="73"/>
        <v>0</v>
      </c>
      <c r="L258" s="30">
        <f t="shared" si="73"/>
        <v>73385600</v>
      </c>
      <c r="M258" s="30">
        <f t="shared" si="73"/>
        <v>0</v>
      </c>
      <c r="N258" s="30">
        <f t="shared" si="73"/>
        <v>73385600</v>
      </c>
      <c r="O258" s="30">
        <f t="shared" si="73"/>
        <v>533765400</v>
      </c>
      <c r="P258" s="55"/>
      <c r="Q258" s="55"/>
    </row>
    <row r="259" spans="1:17" ht="9.75" customHeight="1" outlineLevel="2" x14ac:dyDescent="0.25">
      <c r="A259" s="8"/>
      <c r="B259" s="8"/>
      <c r="C259" s="8"/>
      <c r="D259" s="8"/>
      <c r="E259" s="8"/>
      <c r="F259" s="8"/>
      <c r="G259" s="8"/>
      <c r="H259" s="12"/>
      <c r="I259" s="18"/>
      <c r="J259" s="28"/>
      <c r="K259" s="40"/>
      <c r="L259" s="40"/>
      <c r="M259" s="40"/>
      <c r="N259" s="40"/>
      <c r="O259" s="40"/>
      <c r="P259" s="55"/>
      <c r="Q259" s="55"/>
    </row>
    <row r="260" spans="1:17" ht="18.75" outlineLevel="1" x14ac:dyDescent="0.3">
      <c r="A260" s="8"/>
      <c r="B260" s="8"/>
      <c r="C260" s="8"/>
      <c r="D260" s="8"/>
      <c r="E260" s="9"/>
      <c r="F260" s="8"/>
      <c r="G260" s="8"/>
      <c r="H260" s="12"/>
      <c r="I260" s="53" t="s">
        <v>182</v>
      </c>
      <c r="J260" s="54">
        <f t="shared" ref="J260:O260" si="74">J258+J251+J246</f>
        <v>10718704085</v>
      </c>
      <c r="K260" s="54">
        <f t="shared" si="74"/>
        <v>2803688337</v>
      </c>
      <c r="L260" s="54">
        <f t="shared" si="74"/>
        <v>2478404679</v>
      </c>
      <c r="M260" s="54">
        <f t="shared" si="74"/>
        <v>0</v>
      </c>
      <c r="N260" s="54">
        <f t="shared" si="74"/>
        <v>2478404679</v>
      </c>
      <c r="O260" s="54">
        <f t="shared" si="74"/>
        <v>5436611069</v>
      </c>
      <c r="P260" s="55"/>
      <c r="Q260" s="55"/>
    </row>
    <row r="261" spans="1:17" s="3" customFormat="1" ht="10.5" customHeight="1" outlineLevel="1" x14ac:dyDescent="0.25">
      <c r="A261" s="8"/>
      <c r="B261" s="8"/>
      <c r="C261" s="8"/>
      <c r="D261" s="8"/>
      <c r="E261" s="9"/>
      <c r="F261" s="8"/>
      <c r="G261" s="8"/>
      <c r="H261" s="12"/>
      <c r="I261" s="20"/>
      <c r="J261" s="32"/>
      <c r="K261" s="42"/>
      <c r="L261" s="42"/>
      <c r="M261" s="42"/>
      <c r="N261" s="42"/>
      <c r="O261" s="42"/>
      <c r="P261" s="55"/>
      <c r="Q261" s="55"/>
    </row>
    <row r="262" spans="1:17" ht="26.25" outlineLevel="1" x14ac:dyDescent="0.4">
      <c r="A262" s="8"/>
      <c r="B262" s="8"/>
      <c r="C262" s="8"/>
      <c r="D262" s="8"/>
      <c r="E262" s="9"/>
      <c r="F262" s="8"/>
      <c r="G262" s="8"/>
      <c r="H262" s="12"/>
      <c r="I262" s="65" t="s">
        <v>216</v>
      </c>
      <c r="J262" s="32"/>
      <c r="K262" s="42"/>
      <c r="L262" s="42"/>
      <c r="M262" s="42"/>
      <c r="N262" s="42"/>
      <c r="O262" s="42"/>
      <c r="P262" s="55"/>
      <c r="Q262" s="55"/>
    </row>
    <row r="263" spans="1:17" outlineLevel="1" x14ac:dyDescent="0.25">
      <c r="A263" s="8"/>
      <c r="B263" s="8"/>
      <c r="C263" s="8"/>
      <c r="D263" s="8"/>
      <c r="E263" s="9"/>
      <c r="F263" s="8"/>
      <c r="G263" s="8"/>
      <c r="H263" s="12"/>
      <c r="I263" s="16" t="s">
        <v>273</v>
      </c>
      <c r="J263" s="32"/>
      <c r="K263" s="42"/>
      <c r="L263" s="42"/>
      <c r="M263" s="42"/>
      <c r="N263" s="42"/>
      <c r="O263" s="42"/>
      <c r="P263" s="55"/>
      <c r="Q263" s="55"/>
    </row>
    <row r="264" spans="1:17" s="2" customFormat="1" ht="15" customHeight="1" outlineLevel="2" x14ac:dyDescent="0.25">
      <c r="A264" s="6">
        <v>31</v>
      </c>
      <c r="B264" s="6" t="s">
        <v>5</v>
      </c>
      <c r="C264" s="6" t="s">
        <v>285</v>
      </c>
      <c r="D264" s="6" t="s">
        <v>22</v>
      </c>
      <c r="E264" s="6" t="s">
        <v>26</v>
      </c>
      <c r="F264" s="6" t="s">
        <v>15</v>
      </c>
      <c r="G264" s="6" t="s">
        <v>170</v>
      </c>
      <c r="H264" s="13">
        <v>30088011</v>
      </c>
      <c r="I264" s="17" t="s">
        <v>127</v>
      </c>
      <c r="J264" s="29">
        <v>452879000</v>
      </c>
      <c r="K264" s="41">
        <v>0</v>
      </c>
      <c r="L264" s="41">
        <v>0</v>
      </c>
      <c r="M264" s="41">
        <v>0</v>
      </c>
      <c r="N264" s="41">
        <f t="shared" ref="N264:N266" si="75">L264-M264</f>
        <v>0</v>
      </c>
      <c r="O264" s="41">
        <f>J264-(K264+L264)</f>
        <v>452879000</v>
      </c>
      <c r="P264" s="56" t="s">
        <v>275</v>
      </c>
      <c r="Q264" s="56" t="s">
        <v>144</v>
      </c>
    </row>
    <row r="265" spans="1:17" s="2" customFormat="1" ht="15" customHeight="1" outlineLevel="2" x14ac:dyDescent="0.25">
      <c r="A265" s="6">
        <v>31</v>
      </c>
      <c r="B265" s="6" t="s">
        <v>5</v>
      </c>
      <c r="C265" s="6" t="s">
        <v>285</v>
      </c>
      <c r="D265" s="6" t="s">
        <v>22</v>
      </c>
      <c r="E265" s="6" t="s">
        <v>26</v>
      </c>
      <c r="F265" s="6" t="s">
        <v>103</v>
      </c>
      <c r="G265" s="6" t="s">
        <v>170</v>
      </c>
      <c r="H265" s="13">
        <v>30212372</v>
      </c>
      <c r="I265" s="6" t="s">
        <v>574</v>
      </c>
      <c r="J265" s="29">
        <v>339876608</v>
      </c>
      <c r="K265" s="41">
        <v>294876608</v>
      </c>
      <c r="L265" s="41">
        <v>0</v>
      </c>
      <c r="M265" s="41">
        <v>0</v>
      </c>
      <c r="N265" s="41">
        <f t="shared" si="75"/>
        <v>0</v>
      </c>
      <c r="O265" s="41">
        <f>J265-(K265+L265)</f>
        <v>45000000</v>
      </c>
      <c r="P265" s="56" t="s">
        <v>275</v>
      </c>
      <c r="Q265" s="56" t="s">
        <v>8</v>
      </c>
    </row>
    <row r="266" spans="1:17" s="2" customFormat="1" ht="15" customHeight="1" outlineLevel="2" x14ac:dyDescent="0.25">
      <c r="A266" s="6">
        <v>31</v>
      </c>
      <c r="B266" s="6" t="s">
        <v>5</v>
      </c>
      <c r="C266" s="6" t="s">
        <v>285</v>
      </c>
      <c r="D266" s="6" t="s">
        <v>22</v>
      </c>
      <c r="E266" s="6" t="s">
        <v>26</v>
      </c>
      <c r="F266" s="6" t="s">
        <v>103</v>
      </c>
      <c r="G266" s="6" t="s">
        <v>170</v>
      </c>
      <c r="H266" s="13">
        <v>30212472</v>
      </c>
      <c r="I266" s="6" t="s">
        <v>573</v>
      </c>
      <c r="J266" s="29">
        <v>451393359</v>
      </c>
      <c r="K266" s="41">
        <v>424766706</v>
      </c>
      <c r="L266" s="41">
        <v>0</v>
      </c>
      <c r="M266" s="41">
        <v>0</v>
      </c>
      <c r="N266" s="41">
        <f t="shared" si="75"/>
        <v>0</v>
      </c>
      <c r="O266" s="41">
        <f>J266-(K266+L266)</f>
        <v>26626653</v>
      </c>
      <c r="P266" s="56" t="s">
        <v>275</v>
      </c>
      <c r="Q266" s="56" t="s">
        <v>8</v>
      </c>
    </row>
    <row r="267" spans="1:17" outlineLevel="2" x14ac:dyDescent="0.25">
      <c r="A267" s="8"/>
      <c r="B267" s="8"/>
      <c r="C267" s="8"/>
      <c r="D267" s="8"/>
      <c r="E267" s="8"/>
      <c r="F267" s="8"/>
      <c r="G267" s="8"/>
      <c r="H267" s="12"/>
      <c r="I267" s="22" t="s">
        <v>437</v>
      </c>
      <c r="J267" s="33">
        <f>SUBTOTAL(9,J264:J266)</f>
        <v>1244148967</v>
      </c>
      <c r="K267" s="33">
        <f>SUBTOTAL(9,K264:K266)</f>
        <v>719643314</v>
      </c>
      <c r="L267" s="33">
        <f t="shared" ref="L267:O267" si="76">SUBTOTAL(9,L264:L266)</f>
        <v>0</v>
      </c>
      <c r="M267" s="33">
        <f t="shared" si="76"/>
        <v>0</v>
      </c>
      <c r="N267" s="33">
        <f t="shared" si="76"/>
        <v>0</v>
      </c>
      <c r="O267" s="33">
        <f t="shared" si="76"/>
        <v>524505653</v>
      </c>
      <c r="P267" s="55"/>
      <c r="Q267" s="55"/>
    </row>
    <row r="268" spans="1:17" ht="9.75" customHeight="1" outlineLevel="2" x14ac:dyDescent="0.25">
      <c r="A268" s="8"/>
      <c r="B268" s="8"/>
      <c r="C268" s="8"/>
      <c r="D268" s="8"/>
      <c r="E268" s="8"/>
      <c r="F268" s="8"/>
      <c r="G268" s="8"/>
      <c r="H268" s="12"/>
      <c r="I268" s="18"/>
      <c r="J268" s="28"/>
      <c r="K268" s="40"/>
      <c r="L268" s="40"/>
      <c r="M268" s="40"/>
      <c r="N268" s="40"/>
      <c r="O268" s="40"/>
      <c r="P268" s="55"/>
      <c r="Q268" s="55"/>
    </row>
    <row r="269" spans="1:17" outlineLevel="2" x14ac:dyDescent="0.25">
      <c r="A269" s="8"/>
      <c r="B269" s="8"/>
      <c r="C269" s="8"/>
      <c r="D269" s="8"/>
      <c r="E269" s="8"/>
      <c r="F269" s="8"/>
      <c r="G269" s="8"/>
      <c r="H269" s="12"/>
      <c r="I269" s="16" t="s">
        <v>438</v>
      </c>
      <c r="J269" s="28"/>
      <c r="K269" s="40"/>
      <c r="L269" s="40"/>
      <c r="M269" s="40"/>
      <c r="N269" s="40"/>
      <c r="O269" s="40"/>
      <c r="P269" s="55"/>
      <c r="Q269" s="55"/>
    </row>
    <row r="270" spans="1:17" s="2" customFormat="1" ht="15" customHeight="1" outlineLevel="2" x14ac:dyDescent="0.25">
      <c r="A270" s="6">
        <v>31</v>
      </c>
      <c r="B270" s="6" t="s">
        <v>56</v>
      </c>
      <c r="C270" s="6" t="s">
        <v>277</v>
      </c>
      <c r="D270" s="6" t="s">
        <v>22</v>
      </c>
      <c r="E270" s="6" t="s">
        <v>26</v>
      </c>
      <c r="F270" s="6" t="s">
        <v>103</v>
      </c>
      <c r="G270" s="6" t="s">
        <v>170</v>
      </c>
      <c r="H270" s="13">
        <v>30130451</v>
      </c>
      <c r="I270" s="17" t="s">
        <v>307</v>
      </c>
      <c r="J270" s="29">
        <v>547328000</v>
      </c>
      <c r="K270" s="41">
        <v>176857169</v>
      </c>
      <c r="L270" s="41">
        <f>100000000+206849062</f>
        <v>306849062</v>
      </c>
      <c r="M270" s="41">
        <v>306849062</v>
      </c>
      <c r="N270" s="41">
        <f t="shared" ref="N270:N273" si="77">L270-M270</f>
        <v>0</v>
      </c>
      <c r="O270" s="41">
        <f>J270-(K270+L270)</f>
        <v>63621769</v>
      </c>
      <c r="P270" s="56" t="s">
        <v>275</v>
      </c>
      <c r="Q270" s="56" t="s">
        <v>8</v>
      </c>
    </row>
    <row r="271" spans="1:17" s="2" customFormat="1" ht="15" customHeight="1" outlineLevel="2" x14ac:dyDescent="0.25">
      <c r="A271" s="6">
        <v>33</v>
      </c>
      <c r="B271" s="6" t="s">
        <v>56</v>
      </c>
      <c r="C271" s="6" t="s">
        <v>285</v>
      </c>
      <c r="D271" s="6" t="s">
        <v>22</v>
      </c>
      <c r="E271" s="6" t="s">
        <v>26</v>
      </c>
      <c r="F271" s="6" t="s">
        <v>14</v>
      </c>
      <c r="G271" s="6" t="s">
        <v>170</v>
      </c>
      <c r="H271" s="13">
        <v>30458130</v>
      </c>
      <c r="I271" s="17" t="s">
        <v>308</v>
      </c>
      <c r="J271" s="29">
        <v>377930000</v>
      </c>
      <c r="K271" s="41">
        <v>0</v>
      </c>
      <c r="L271" s="41">
        <v>100000000</v>
      </c>
      <c r="M271" s="41">
        <v>0</v>
      </c>
      <c r="N271" s="41">
        <f t="shared" si="77"/>
        <v>100000000</v>
      </c>
      <c r="O271" s="41">
        <f>J271-(K271+L271)</f>
        <v>277930000</v>
      </c>
      <c r="P271" s="56" t="s">
        <v>279</v>
      </c>
      <c r="Q271" s="56" t="s">
        <v>8</v>
      </c>
    </row>
    <row r="272" spans="1:17" s="2" customFormat="1" ht="15" customHeight="1" outlineLevel="2" x14ac:dyDescent="0.25">
      <c r="A272" s="6">
        <v>31</v>
      </c>
      <c r="B272" s="6" t="s">
        <v>56</v>
      </c>
      <c r="C272" s="6" t="s">
        <v>277</v>
      </c>
      <c r="D272" s="6" t="s">
        <v>22</v>
      </c>
      <c r="E272" s="6" t="s">
        <v>26</v>
      </c>
      <c r="F272" s="6" t="s">
        <v>103</v>
      </c>
      <c r="G272" s="6" t="s">
        <v>170</v>
      </c>
      <c r="H272" s="13">
        <v>30458322</v>
      </c>
      <c r="I272" s="17" t="s">
        <v>435</v>
      </c>
      <c r="J272" s="29">
        <v>313240000</v>
      </c>
      <c r="K272" s="41">
        <v>7350000</v>
      </c>
      <c r="L272" s="41">
        <v>30000000</v>
      </c>
      <c r="M272" s="41">
        <v>0</v>
      </c>
      <c r="N272" s="41">
        <f t="shared" si="77"/>
        <v>30000000</v>
      </c>
      <c r="O272" s="41">
        <f>J272-(K272+L272)</f>
        <v>275890000</v>
      </c>
      <c r="P272" s="56" t="s">
        <v>279</v>
      </c>
      <c r="Q272" s="56" t="s">
        <v>10</v>
      </c>
    </row>
    <row r="273" spans="1:17" s="2" customFormat="1" ht="15" customHeight="1" outlineLevel="2" x14ac:dyDescent="0.25">
      <c r="A273" s="6">
        <v>29</v>
      </c>
      <c r="B273" s="6" t="s">
        <v>56</v>
      </c>
      <c r="C273" s="6" t="s">
        <v>277</v>
      </c>
      <c r="D273" s="6" t="s">
        <v>22</v>
      </c>
      <c r="E273" s="6" t="s">
        <v>26</v>
      </c>
      <c r="F273" s="6" t="s">
        <v>103</v>
      </c>
      <c r="G273" s="6" t="s">
        <v>170</v>
      </c>
      <c r="H273" s="13">
        <v>30396186</v>
      </c>
      <c r="I273" s="17" t="s">
        <v>486</v>
      </c>
      <c r="J273" s="29">
        <v>406262000</v>
      </c>
      <c r="K273" s="41">
        <v>0</v>
      </c>
      <c r="L273" s="29">
        <f>406262000-206849062</f>
        <v>199412938</v>
      </c>
      <c r="M273" s="41">
        <v>0</v>
      </c>
      <c r="N273" s="41">
        <f t="shared" si="77"/>
        <v>199412938</v>
      </c>
      <c r="O273" s="41">
        <f>J273-(K273+L273)</f>
        <v>206849062</v>
      </c>
      <c r="P273" s="56" t="s">
        <v>284</v>
      </c>
      <c r="Q273" s="56" t="s">
        <v>10</v>
      </c>
    </row>
    <row r="274" spans="1:17" outlineLevel="2" x14ac:dyDescent="0.25">
      <c r="A274" s="8"/>
      <c r="B274" s="8"/>
      <c r="C274" s="8"/>
      <c r="D274" s="8"/>
      <c r="E274" s="8"/>
      <c r="F274" s="8"/>
      <c r="G274" s="8"/>
      <c r="H274" s="12"/>
      <c r="I274" s="16" t="s">
        <v>338</v>
      </c>
      <c r="J274" s="30">
        <f t="shared" ref="J274:O274" si="78">SUBTOTAL(9,J270:J273)</f>
        <v>1644760000</v>
      </c>
      <c r="K274" s="30">
        <f t="shared" si="78"/>
        <v>184207169</v>
      </c>
      <c r="L274" s="30">
        <f t="shared" si="78"/>
        <v>636262000</v>
      </c>
      <c r="M274" s="30">
        <f t="shared" si="78"/>
        <v>306849062</v>
      </c>
      <c r="N274" s="30">
        <f t="shared" si="78"/>
        <v>329412938</v>
      </c>
      <c r="O274" s="30">
        <f t="shared" si="78"/>
        <v>824290831</v>
      </c>
      <c r="P274" s="55"/>
      <c r="Q274" s="55"/>
    </row>
    <row r="275" spans="1:17" ht="9.75" customHeight="1" outlineLevel="2" x14ac:dyDescent="0.25">
      <c r="A275" s="8"/>
      <c r="B275" s="8"/>
      <c r="C275" s="8"/>
      <c r="D275" s="8"/>
      <c r="E275" s="8"/>
      <c r="F275" s="8"/>
      <c r="G275" s="8"/>
      <c r="H275" s="12"/>
      <c r="I275" s="18"/>
      <c r="J275" s="28"/>
      <c r="K275" s="40"/>
      <c r="L275" s="40"/>
      <c r="M275" s="40"/>
      <c r="N275" s="40"/>
      <c r="O275" s="40"/>
      <c r="P275" s="55"/>
      <c r="Q275" s="55"/>
    </row>
    <row r="276" spans="1:17" outlineLevel="2" x14ac:dyDescent="0.25">
      <c r="A276" s="8"/>
      <c r="B276" s="8"/>
      <c r="C276" s="8"/>
      <c r="D276" s="8"/>
      <c r="E276" s="8"/>
      <c r="F276" s="8"/>
      <c r="G276" s="8"/>
      <c r="H276" s="12"/>
      <c r="I276" s="16" t="s">
        <v>280</v>
      </c>
      <c r="J276" s="28"/>
      <c r="K276" s="40"/>
      <c r="L276" s="40"/>
      <c r="M276" s="40"/>
      <c r="N276" s="40"/>
      <c r="O276" s="40"/>
      <c r="P276" s="55"/>
      <c r="Q276" s="55"/>
    </row>
    <row r="277" spans="1:17" s="2" customFormat="1" ht="15" customHeight="1" outlineLevel="2" x14ac:dyDescent="0.25">
      <c r="A277" s="6">
        <v>31</v>
      </c>
      <c r="B277" s="6" t="s">
        <v>11</v>
      </c>
      <c r="C277" s="6" t="s">
        <v>290</v>
      </c>
      <c r="D277" s="6" t="s">
        <v>22</v>
      </c>
      <c r="E277" s="6" t="s">
        <v>26</v>
      </c>
      <c r="F277" s="6" t="s">
        <v>561</v>
      </c>
      <c r="G277" s="6" t="s">
        <v>170</v>
      </c>
      <c r="H277" s="13">
        <v>30134714</v>
      </c>
      <c r="I277" s="17" t="s">
        <v>374</v>
      </c>
      <c r="J277" s="29">
        <v>737484000</v>
      </c>
      <c r="K277" s="41">
        <v>0</v>
      </c>
      <c r="L277" s="41">
        <v>100000000</v>
      </c>
      <c r="M277" s="41">
        <v>0</v>
      </c>
      <c r="N277" s="41">
        <f t="shared" ref="N277:N281" si="79">L277-M277</f>
        <v>100000000</v>
      </c>
      <c r="O277" s="41">
        <f>J277-(K277+L277)</f>
        <v>637484000</v>
      </c>
      <c r="P277" s="56" t="s">
        <v>283</v>
      </c>
      <c r="Q277" s="56" t="s">
        <v>8</v>
      </c>
    </row>
    <row r="278" spans="1:17" s="2" customFormat="1" ht="15" customHeight="1" outlineLevel="2" x14ac:dyDescent="0.25">
      <c r="A278" s="6">
        <v>31</v>
      </c>
      <c r="B278" s="6" t="s">
        <v>11</v>
      </c>
      <c r="C278" s="6" t="s">
        <v>276</v>
      </c>
      <c r="D278" s="6" t="s">
        <v>22</v>
      </c>
      <c r="E278" s="6" t="s">
        <v>26</v>
      </c>
      <c r="F278" s="6" t="s">
        <v>561</v>
      </c>
      <c r="G278" s="6" t="s">
        <v>170</v>
      </c>
      <c r="H278" s="13">
        <v>30282773</v>
      </c>
      <c r="I278" s="17" t="s">
        <v>399</v>
      </c>
      <c r="J278" s="29">
        <v>484346000</v>
      </c>
      <c r="K278" s="41">
        <v>0</v>
      </c>
      <c r="L278" s="41">
        <v>50000000</v>
      </c>
      <c r="M278" s="41">
        <v>0</v>
      </c>
      <c r="N278" s="41">
        <f t="shared" si="79"/>
        <v>50000000</v>
      </c>
      <c r="O278" s="41">
        <f>J278-(K278+L278)</f>
        <v>434346000</v>
      </c>
      <c r="P278" s="56" t="s">
        <v>283</v>
      </c>
      <c r="Q278" s="56" t="s">
        <v>310</v>
      </c>
    </row>
    <row r="279" spans="1:17" s="2" customFormat="1" ht="15" customHeight="1" outlineLevel="2" x14ac:dyDescent="0.25">
      <c r="A279" s="6">
        <v>31</v>
      </c>
      <c r="B279" s="6" t="s">
        <v>11</v>
      </c>
      <c r="C279" s="6" t="s">
        <v>285</v>
      </c>
      <c r="D279" s="6" t="s">
        <v>22</v>
      </c>
      <c r="E279" s="6" t="s">
        <v>26</v>
      </c>
      <c r="F279" s="6" t="s">
        <v>561</v>
      </c>
      <c r="G279" s="6" t="s">
        <v>170</v>
      </c>
      <c r="H279" s="13">
        <v>30397144</v>
      </c>
      <c r="I279" s="17" t="s">
        <v>367</v>
      </c>
      <c r="J279" s="29">
        <v>1163589000</v>
      </c>
      <c r="K279" s="41">
        <v>0</v>
      </c>
      <c r="L279" s="41">
        <v>10000000</v>
      </c>
      <c r="M279" s="41">
        <v>0</v>
      </c>
      <c r="N279" s="41">
        <f t="shared" si="79"/>
        <v>10000000</v>
      </c>
      <c r="O279" s="41">
        <f>J279-(K279+L279)</f>
        <v>1153589000</v>
      </c>
      <c r="P279" s="56" t="s">
        <v>283</v>
      </c>
      <c r="Q279" s="56" t="s">
        <v>310</v>
      </c>
    </row>
    <row r="280" spans="1:17" s="2" customFormat="1" ht="15" customHeight="1" outlineLevel="2" x14ac:dyDescent="0.25">
      <c r="A280" s="6">
        <v>31</v>
      </c>
      <c r="B280" s="6" t="s">
        <v>11</v>
      </c>
      <c r="C280" s="6" t="s">
        <v>274</v>
      </c>
      <c r="D280" s="6" t="s">
        <v>22</v>
      </c>
      <c r="E280" s="6" t="s">
        <v>26</v>
      </c>
      <c r="F280" s="6" t="s">
        <v>6</v>
      </c>
      <c r="G280" s="6" t="s">
        <v>170</v>
      </c>
      <c r="H280" s="13">
        <v>30396276</v>
      </c>
      <c r="I280" s="17" t="s">
        <v>472</v>
      </c>
      <c r="J280" s="29">
        <v>326911000</v>
      </c>
      <c r="K280" s="41">
        <v>0</v>
      </c>
      <c r="L280" s="41">
        <v>10000000</v>
      </c>
      <c r="M280" s="41">
        <v>0</v>
      </c>
      <c r="N280" s="41">
        <f t="shared" si="79"/>
        <v>10000000</v>
      </c>
      <c r="O280" s="41">
        <f>J280-(K280+L280)</f>
        <v>316911000</v>
      </c>
      <c r="P280" s="56" t="s">
        <v>283</v>
      </c>
      <c r="Q280" s="56" t="s">
        <v>518</v>
      </c>
    </row>
    <row r="281" spans="1:17" s="2" customFormat="1" ht="15" customHeight="1" outlineLevel="2" x14ac:dyDescent="0.25">
      <c r="A281" s="6">
        <v>31</v>
      </c>
      <c r="B281" s="6" t="s">
        <v>11</v>
      </c>
      <c r="C281" s="6" t="s">
        <v>274</v>
      </c>
      <c r="D281" s="6" t="s">
        <v>22</v>
      </c>
      <c r="E281" s="6" t="s">
        <v>26</v>
      </c>
      <c r="F281" s="6" t="s">
        <v>6</v>
      </c>
      <c r="G281" s="6" t="s">
        <v>170</v>
      </c>
      <c r="H281" s="13">
        <v>30435722</v>
      </c>
      <c r="I281" s="17" t="s">
        <v>485</v>
      </c>
      <c r="J281" s="29">
        <v>1191898000</v>
      </c>
      <c r="K281" s="41">
        <v>0</v>
      </c>
      <c r="L281" s="41">
        <v>10000000</v>
      </c>
      <c r="M281" s="41">
        <v>0</v>
      </c>
      <c r="N281" s="41">
        <f t="shared" si="79"/>
        <v>10000000</v>
      </c>
      <c r="O281" s="41">
        <f>J281-(K281+L281)</f>
        <v>1181898000</v>
      </c>
      <c r="P281" s="56" t="s">
        <v>283</v>
      </c>
      <c r="Q281" s="56" t="s">
        <v>417</v>
      </c>
    </row>
    <row r="282" spans="1:17" outlineLevel="2" x14ac:dyDescent="0.25">
      <c r="A282" s="8"/>
      <c r="B282" s="8"/>
      <c r="C282" s="8"/>
      <c r="D282" s="8"/>
      <c r="E282" s="8"/>
      <c r="F282" s="8"/>
      <c r="G282" s="8"/>
      <c r="H282" s="12"/>
      <c r="I282" s="16" t="s">
        <v>293</v>
      </c>
      <c r="J282" s="30">
        <f t="shared" ref="J282:O282" si="80">SUBTOTAL(9,J277:J281)</f>
        <v>3904228000</v>
      </c>
      <c r="K282" s="30">
        <f t="shared" si="80"/>
        <v>0</v>
      </c>
      <c r="L282" s="30">
        <f t="shared" si="80"/>
        <v>180000000</v>
      </c>
      <c r="M282" s="30">
        <f t="shared" si="80"/>
        <v>0</v>
      </c>
      <c r="N282" s="30">
        <f t="shared" si="80"/>
        <v>180000000</v>
      </c>
      <c r="O282" s="30">
        <f t="shared" si="80"/>
        <v>3724228000</v>
      </c>
      <c r="P282" s="55"/>
      <c r="Q282" s="55"/>
    </row>
    <row r="283" spans="1:17" ht="9" customHeight="1" outlineLevel="2" x14ac:dyDescent="0.25">
      <c r="A283" s="8"/>
      <c r="B283" s="8"/>
      <c r="C283" s="8"/>
      <c r="D283" s="8"/>
      <c r="E283" s="8"/>
      <c r="F283" s="8"/>
      <c r="G283" s="8"/>
      <c r="H283" s="12"/>
      <c r="I283" s="18"/>
      <c r="J283" s="28"/>
      <c r="K283" s="40"/>
      <c r="L283" s="40"/>
      <c r="M283" s="40"/>
      <c r="N283" s="40"/>
      <c r="O283" s="40"/>
      <c r="P283" s="55"/>
      <c r="Q283" s="55"/>
    </row>
    <row r="284" spans="1:17" ht="18.75" outlineLevel="1" x14ac:dyDescent="0.3">
      <c r="A284" s="8"/>
      <c r="B284" s="8"/>
      <c r="C284" s="8"/>
      <c r="D284" s="8"/>
      <c r="E284" s="9"/>
      <c r="F284" s="8"/>
      <c r="G284" s="8"/>
      <c r="H284" s="12"/>
      <c r="I284" s="53" t="s">
        <v>183</v>
      </c>
      <c r="J284" s="54">
        <f t="shared" ref="J284:O284" si="81">J282+J274+J267</f>
        <v>6793136967</v>
      </c>
      <c r="K284" s="54">
        <f t="shared" si="81"/>
        <v>903850483</v>
      </c>
      <c r="L284" s="54">
        <f t="shared" si="81"/>
        <v>816262000</v>
      </c>
      <c r="M284" s="54">
        <f t="shared" si="81"/>
        <v>306849062</v>
      </c>
      <c r="N284" s="54">
        <f t="shared" si="81"/>
        <v>509412938</v>
      </c>
      <c r="O284" s="54">
        <f t="shared" si="81"/>
        <v>5073024484</v>
      </c>
      <c r="P284" s="55"/>
      <c r="Q284" s="55"/>
    </row>
    <row r="285" spans="1:17" s="3" customFormat="1" outlineLevel="1" x14ac:dyDescent="0.25">
      <c r="A285" s="8"/>
      <c r="B285" s="8"/>
      <c r="C285" s="8"/>
      <c r="D285" s="8"/>
      <c r="E285" s="9"/>
      <c r="F285" s="8"/>
      <c r="G285" s="8"/>
      <c r="H285" s="12"/>
      <c r="I285" s="20"/>
      <c r="J285" s="32"/>
      <c r="K285" s="42"/>
      <c r="L285" s="42"/>
      <c r="M285" s="42"/>
      <c r="N285" s="42"/>
      <c r="O285" s="42"/>
      <c r="P285" s="55"/>
      <c r="Q285" s="55"/>
    </row>
    <row r="286" spans="1:17" ht="26.25" outlineLevel="1" x14ac:dyDescent="0.4">
      <c r="A286" s="8"/>
      <c r="B286" s="8"/>
      <c r="C286" s="8"/>
      <c r="D286" s="8"/>
      <c r="E286" s="9"/>
      <c r="F286" s="8"/>
      <c r="G286" s="8"/>
      <c r="H286" s="12"/>
      <c r="I286" s="65" t="s">
        <v>217</v>
      </c>
      <c r="J286" s="32"/>
      <c r="K286" s="42"/>
      <c r="L286" s="42"/>
      <c r="M286" s="42"/>
      <c r="N286" s="42"/>
      <c r="O286" s="42"/>
      <c r="P286" s="57"/>
      <c r="Q286" s="57"/>
    </row>
    <row r="287" spans="1:17" outlineLevel="1" x14ac:dyDescent="0.25">
      <c r="A287" s="8"/>
      <c r="B287" s="8"/>
      <c r="C287" s="8"/>
      <c r="D287" s="8"/>
      <c r="E287" s="9"/>
      <c r="F287" s="8"/>
      <c r="G287" s="8"/>
      <c r="H287" s="12"/>
      <c r="I287" s="16" t="s">
        <v>273</v>
      </c>
      <c r="J287" s="32"/>
      <c r="K287" s="42"/>
      <c r="L287" s="42"/>
      <c r="M287" s="42"/>
      <c r="N287" s="42"/>
      <c r="O287" s="42"/>
      <c r="P287" s="55"/>
      <c r="Q287" s="55"/>
    </row>
    <row r="288" spans="1:17" s="2" customFormat="1" ht="15" customHeight="1" outlineLevel="2" x14ac:dyDescent="0.25">
      <c r="A288" s="6">
        <v>31</v>
      </c>
      <c r="B288" s="6" t="s">
        <v>5</v>
      </c>
      <c r="C288" s="6" t="s">
        <v>274</v>
      </c>
      <c r="D288" s="6" t="s">
        <v>22</v>
      </c>
      <c r="E288" s="6" t="s">
        <v>27</v>
      </c>
      <c r="F288" s="6" t="s">
        <v>103</v>
      </c>
      <c r="G288" s="6" t="s">
        <v>170</v>
      </c>
      <c r="H288" s="13">
        <v>30291172</v>
      </c>
      <c r="I288" s="17" t="s">
        <v>122</v>
      </c>
      <c r="J288" s="29">
        <v>1317857690</v>
      </c>
      <c r="K288" s="41">
        <v>881409797</v>
      </c>
      <c r="L288" s="41">
        <v>436447893</v>
      </c>
      <c r="M288" s="41">
        <v>120507605</v>
      </c>
      <c r="N288" s="41">
        <f t="shared" ref="N288:N293" si="82">L288-M288</f>
        <v>315940288</v>
      </c>
      <c r="O288" s="41">
        <f t="shared" ref="O288:O293" si="83">J288-(K288+L288)</f>
        <v>0</v>
      </c>
      <c r="P288" s="56" t="s">
        <v>275</v>
      </c>
      <c r="Q288" s="56" t="s">
        <v>8</v>
      </c>
    </row>
    <row r="289" spans="1:17" s="2" customFormat="1" ht="15" customHeight="1" outlineLevel="2" x14ac:dyDescent="0.25">
      <c r="A289" s="6">
        <v>31</v>
      </c>
      <c r="B289" s="6" t="s">
        <v>5</v>
      </c>
      <c r="C289" s="6" t="s">
        <v>288</v>
      </c>
      <c r="D289" s="6" t="s">
        <v>22</v>
      </c>
      <c r="E289" s="6" t="s">
        <v>27</v>
      </c>
      <c r="F289" s="6" t="s">
        <v>103</v>
      </c>
      <c r="G289" s="6" t="s">
        <v>9</v>
      </c>
      <c r="H289" s="13">
        <v>30071843</v>
      </c>
      <c r="I289" s="17" t="s">
        <v>540</v>
      </c>
      <c r="J289" s="29">
        <v>34366000</v>
      </c>
      <c r="K289" s="41">
        <v>34366000</v>
      </c>
      <c r="L289" s="41">
        <v>0</v>
      </c>
      <c r="M289" s="41">
        <v>0</v>
      </c>
      <c r="N289" s="41">
        <f t="shared" si="82"/>
        <v>0</v>
      </c>
      <c r="O289" s="41">
        <f t="shared" si="83"/>
        <v>0</v>
      </c>
      <c r="P289" s="56" t="s">
        <v>564</v>
      </c>
      <c r="Q289" s="56" t="s">
        <v>8</v>
      </c>
    </row>
    <row r="290" spans="1:17" s="2" customFormat="1" ht="15" customHeight="1" outlineLevel="2" x14ac:dyDescent="0.25">
      <c r="A290" s="6">
        <v>31</v>
      </c>
      <c r="B290" s="6" t="s">
        <v>5</v>
      </c>
      <c r="C290" s="6" t="s">
        <v>274</v>
      </c>
      <c r="D290" s="6" t="s">
        <v>22</v>
      </c>
      <c r="E290" s="6" t="s">
        <v>27</v>
      </c>
      <c r="F290" s="6" t="s">
        <v>6</v>
      </c>
      <c r="G290" s="6" t="s">
        <v>170</v>
      </c>
      <c r="H290" s="48">
        <v>30073164</v>
      </c>
      <c r="I290" s="17" t="s">
        <v>572</v>
      </c>
      <c r="J290" s="29">
        <v>711160747</v>
      </c>
      <c r="K290" s="41">
        <v>703219620</v>
      </c>
      <c r="L290" s="41">
        <v>0</v>
      </c>
      <c r="M290" s="41">
        <v>0</v>
      </c>
      <c r="N290" s="41">
        <f t="shared" si="82"/>
        <v>0</v>
      </c>
      <c r="O290" s="41">
        <f t="shared" si="83"/>
        <v>7941127</v>
      </c>
      <c r="P290" s="56" t="s">
        <v>275</v>
      </c>
      <c r="Q290" s="56" t="s">
        <v>8</v>
      </c>
    </row>
    <row r="291" spans="1:17" s="2" customFormat="1" ht="15" customHeight="1" outlineLevel="2" x14ac:dyDescent="0.25">
      <c r="A291" s="6">
        <v>31</v>
      </c>
      <c r="B291" s="6" t="s">
        <v>5</v>
      </c>
      <c r="C291" s="6" t="s">
        <v>290</v>
      </c>
      <c r="D291" s="6" t="s">
        <v>22</v>
      </c>
      <c r="E291" s="6" t="s">
        <v>27</v>
      </c>
      <c r="F291" s="6" t="s">
        <v>561</v>
      </c>
      <c r="G291" s="6" t="s">
        <v>170</v>
      </c>
      <c r="H291" s="48">
        <v>30085373</v>
      </c>
      <c r="I291" s="17" t="s">
        <v>571</v>
      </c>
      <c r="J291" s="29">
        <v>1586461807</v>
      </c>
      <c r="K291" s="41">
        <v>1569445807</v>
      </c>
      <c r="L291" s="41">
        <v>0</v>
      </c>
      <c r="M291" s="41">
        <v>0</v>
      </c>
      <c r="N291" s="41">
        <f t="shared" si="82"/>
        <v>0</v>
      </c>
      <c r="O291" s="41">
        <f t="shared" si="83"/>
        <v>17016000</v>
      </c>
      <c r="P291" s="56" t="s">
        <v>275</v>
      </c>
      <c r="Q291" s="56" t="s">
        <v>8</v>
      </c>
    </row>
    <row r="292" spans="1:17" s="2" customFormat="1" ht="15" customHeight="1" outlineLevel="2" x14ac:dyDescent="0.25">
      <c r="A292" s="6">
        <v>31</v>
      </c>
      <c r="B292" s="6" t="s">
        <v>5</v>
      </c>
      <c r="C292" s="6" t="s">
        <v>285</v>
      </c>
      <c r="D292" s="6" t="s">
        <v>22</v>
      </c>
      <c r="E292" s="6" t="s">
        <v>27</v>
      </c>
      <c r="F292" s="6" t="s">
        <v>15</v>
      </c>
      <c r="G292" s="6" t="s">
        <v>170</v>
      </c>
      <c r="H292" s="13">
        <v>30128506</v>
      </c>
      <c r="I292" s="17" t="s">
        <v>541</v>
      </c>
      <c r="J292" s="41">
        <v>278849622</v>
      </c>
      <c r="K292" s="41">
        <v>278849622</v>
      </c>
      <c r="L292" s="41">
        <v>0</v>
      </c>
      <c r="M292" s="41">
        <v>0</v>
      </c>
      <c r="N292" s="41">
        <f t="shared" si="82"/>
        <v>0</v>
      </c>
      <c r="O292" s="41">
        <f t="shared" si="83"/>
        <v>0</v>
      </c>
      <c r="P292" s="56" t="s">
        <v>564</v>
      </c>
      <c r="Q292" s="56" t="s">
        <v>8</v>
      </c>
    </row>
    <row r="293" spans="1:17" s="2" customFormat="1" ht="15" customHeight="1" outlineLevel="2" x14ac:dyDescent="0.25">
      <c r="A293" s="6">
        <v>31</v>
      </c>
      <c r="B293" s="6" t="s">
        <v>5</v>
      </c>
      <c r="C293" s="6" t="s">
        <v>276</v>
      </c>
      <c r="D293" s="6" t="s">
        <v>22</v>
      </c>
      <c r="E293" s="6" t="s">
        <v>27</v>
      </c>
      <c r="F293" s="6" t="s">
        <v>561</v>
      </c>
      <c r="G293" s="6" t="s">
        <v>9</v>
      </c>
      <c r="H293" s="13">
        <v>30219228</v>
      </c>
      <c r="I293" s="17" t="s">
        <v>542</v>
      </c>
      <c r="J293" s="29">
        <v>94141000</v>
      </c>
      <c r="K293" s="41">
        <v>82343100</v>
      </c>
      <c r="L293" s="41">
        <v>11797900</v>
      </c>
      <c r="M293" s="41">
        <v>0</v>
      </c>
      <c r="N293" s="41">
        <f t="shared" si="82"/>
        <v>11797900</v>
      </c>
      <c r="O293" s="41">
        <f t="shared" si="83"/>
        <v>0</v>
      </c>
      <c r="P293" s="56" t="s">
        <v>275</v>
      </c>
      <c r="Q293" s="56" t="s">
        <v>8</v>
      </c>
    </row>
    <row r="294" spans="1:17" outlineLevel="2" x14ac:dyDescent="0.25">
      <c r="A294" s="8"/>
      <c r="B294" s="8"/>
      <c r="C294" s="8"/>
      <c r="D294" s="8"/>
      <c r="E294" s="8"/>
      <c r="F294" s="8"/>
      <c r="G294" s="8"/>
      <c r="H294" s="12"/>
      <c r="I294" s="16" t="s">
        <v>437</v>
      </c>
      <c r="J294" s="30">
        <f t="shared" ref="J294:O294" si="84">SUBTOTAL(9,J288:J293)</f>
        <v>4022836866</v>
      </c>
      <c r="K294" s="30">
        <f t="shared" si="84"/>
        <v>3549633946</v>
      </c>
      <c r="L294" s="30">
        <f t="shared" si="84"/>
        <v>448245793</v>
      </c>
      <c r="M294" s="30">
        <f t="shared" si="84"/>
        <v>120507605</v>
      </c>
      <c r="N294" s="30">
        <f t="shared" si="84"/>
        <v>327738188</v>
      </c>
      <c r="O294" s="30">
        <f t="shared" si="84"/>
        <v>24957127</v>
      </c>
      <c r="P294" s="55"/>
      <c r="Q294" s="55"/>
    </row>
    <row r="295" spans="1:17" outlineLevel="2" x14ac:dyDescent="0.25">
      <c r="A295" s="8"/>
      <c r="B295" s="8"/>
      <c r="C295" s="8"/>
      <c r="D295" s="8"/>
      <c r="E295" s="8"/>
      <c r="F295" s="8"/>
      <c r="G295" s="8"/>
      <c r="H295" s="12"/>
      <c r="I295" s="18"/>
      <c r="J295" s="28"/>
      <c r="K295" s="40"/>
      <c r="L295" s="40"/>
      <c r="M295" s="40"/>
      <c r="N295" s="40"/>
      <c r="O295" s="40"/>
      <c r="P295" s="55"/>
      <c r="Q295" s="55"/>
    </row>
    <row r="296" spans="1:17" outlineLevel="2" x14ac:dyDescent="0.25">
      <c r="A296" s="8"/>
      <c r="B296" s="8"/>
      <c r="C296" s="8"/>
      <c r="D296" s="8"/>
      <c r="E296" s="8"/>
      <c r="F296" s="8"/>
      <c r="G296" s="8"/>
      <c r="H296" s="12"/>
      <c r="I296" s="16" t="s">
        <v>438</v>
      </c>
      <c r="J296" s="28"/>
      <c r="K296" s="40"/>
      <c r="L296" s="40"/>
      <c r="M296" s="40"/>
      <c r="N296" s="40"/>
      <c r="O296" s="40"/>
      <c r="P296" s="55"/>
      <c r="Q296" s="55"/>
    </row>
    <row r="297" spans="1:17" s="2" customFormat="1" ht="15" customHeight="1" outlineLevel="2" x14ac:dyDescent="0.25">
      <c r="A297" s="6">
        <v>31</v>
      </c>
      <c r="B297" s="6" t="s">
        <v>56</v>
      </c>
      <c r="C297" s="6" t="s">
        <v>285</v>
      </c>
      <c r="D297" s="6" t="s">
        <v>22</v>
      </c>
      <c r="E297" s="6" t="s">
        <v>27</v>
      </c>
      <c r="F297" s="6" t="s">
        <v>561</v>
      </c>
      <c r="G297" s="6" t="s">
        <v>170</v>
      </c>
      <c r="H297" s="13">
        <v>30465245</v>
      </c>
      <c r="I297" s="17" t="s">
        <v>385</v>
      </c>
      <c r="J297" s="29">
        <v>330967000</v>
      </c>
      <c r="K297" s="41">
        <v>0</v>
      </c>
      <c r="L297" s="41">
        <v>150000000</v>
      </c>
      <c r="M297" s="41">
        <v>1500000</v>
      </c>
      <c r="N297" s="41">
        <f t="shared" ref="N297:N300" si="85">L297-M297</f>
        <v>148500000</v>
      </c>
      <c r="O297" s="41">
        <f>J297-(K297+L297)</f>
        <v>180967000</v>
      </c>
      <c r="P297" s="56" t="s">
        <v>275</v>
      </c>
      <c r="Q297" s="56" t="s">
        <v>8</v>
      </c>
    </row>
    <row r="298" spans="1:17" s="2" customFormat="1" ht="15" customHeight="1" outlineLevel="2" x14ac:dyDescent="0.25">
      <c r="A298" s="6">
        <v>31</v>
      </c>
      <c r="B298" s="6" t="s">
        <v>56</v>
      </c>
      <c r="C298" s="6" t="s">
        <v>285</v>
      </c>
      <c r="D298" s="6" t="s">
        <v>22</v>
      </c>
      <c r="E298" s="6" t="s">
        <v>27</v>
      </c>
      <c r="F298" s="6" t="s">
        <v>14</v>
      </c>
      <c r="G298" s="6" t="s">
        <v>170</v>
      </c>
      <c r="H298" s="13">
        <v>30465244</v>
      </c>
      <c r="I298" s="17" t="s">
        <v>702</v>
      </c>
      <c r="J298" s="29">
        <v>362925000</v>
      </c>
      <c r="K298" s="41">
        <v>1500000</v>
      </c>
      <c r="L298" s="41">
        <v>150000000</v>
      </c>
      <c r="M298" s="41">
        <v>0</v>
      </c>
      <c r="N298" s="41">
        <f t="shared" si="85"/>
        <v>150000000</v>
      </c>
      <c r="O298" s="41">
        <f>J298-(K298+L298)</f>
        <v>211425000</v>
      </c>
      <c r="P298" s="56" t="s">
        <v>279</v>
      </c>
      <c r="Q298" s="56" t="s">
        <v>8</v>
      </c>
    </row>
    <row r="299" spans="1:17" s="2" customFormat="1" ht="15" customHeight="1" outlineLevel="2" x14ac:dyDescent="0.25">
      <c r="A299" s="6">
        <v>31</v>
      </c>
      <c r="B299" s="6" t="s">
        <v>56</v>
      </c>
      <c r="C299" s="6" t="s">
        <v>277</v>
      </c>
      <c r="D299" s="6" t="s">
        <v>22</v>
      </c>
      <c r="E299" s="6" t="s">
        <v>27</v>
      </c>
      <c r="F299" s="6" t="s">
        <v>103</v>
      </c>
      <c r="G299" s="6" t="s">
        <v>170</v>
      </c>
      <c r="H299" s="13">
        <v>30077934</v>
      </c>
      <c r="I299" s="17" t="s">
        <v>405</v>
      </c>
      <c r="J299" s="29">
        <v>1355888000</v>
      </c>
      <c r="K299" s="41">
        <v>0</v>
      </c>
      <c r="L299" s="41">
        <v>156259246</v>
      </c>
      <c r="M299" s="41">
        <v>0</v>
      </c>
      <c r="N299" s="41">
        <f t="shared" si="85"/>
        <v>156259246</v>
      </c>
      <c r="O299" s="41">
        <f>J299-(K299+L299)</f>
        <v>1199628754</v>
      </c>
      <c r="P299" s="56" t="s">
        <v>279</v>
      </c>
      <c r="Q299" s="56" t="s">
        <v>8</v>
      </c>
    </row>
    <row r="300" spans="1:17" s="2" customFormat="1" ht="15" customHeight="1" outlineLevel="2" x14ac:dyDescent="0.25">
      <c r="A300" s="6">
        <v>31</v>
      </c>
      <c r="B300" s="6" t="s">
        <v>56</v>
      </c>
      <c r="C300" s="6" t="s">
        <v>285</v>
      </c>
      <c r="D300" s="6" t="s">
        <v>22</v>
      </c>
      <c r="E300" s="6" t="s">
        <v>27</v>
      </c>
      <c r="F300" s="6" t="s">
        <v>14</v>
      </c>
      <c r="G300" s="6" t="s">
        <v>170</v>
      </c>
      <c r="H300" s="13">
        <v>30465242</v>
      </c>
      <c r="I300" s="17" t="s">
        <v>309</v>
      </c>
      <c r="J300" s="29">
        <v>314524000</v>
      </c>
      <c r="K300" s="41">
        <v>1500000</v>
      </c>
      <c r="L300" s="41">
        <v>94500000</v>
      </c>
      <c r="M300" s="41">
        <v>0</v>
      </c>
      <c r="N300" s="41">
        <f t="shared" si="85"/>
        <v>94500000</v>
      </c>
      <c r="O300" s="41">
        <f>J300-(K300+L300)</f>
        <v>218524000</v>
      </c>
      <c r="P300" s="56" t="s">
        <v>279</v>
      </c>
      <c r="Q300" s="56" t="s">
        <v>8</v>
      </c>
    </row>
    <row r="301" spans="1:17" outlineLevel="2" x14ac:dyDescent="0.25">
      <c r="A301" s="8"/>
      <c r="B301" s="8"/>
      <c r="C301" s="8"/>
      <c r="D301" s="8"/>
      <c r="E301" s="8"/>
      <c r="F301" s="8"/>
      <c r="G301" s="8"/>
      <c r="H301" s="12"/>
      <c r="I301" s="16" t="s">
        <v>338</v>
      </c>
      <c r="J301" s="30">
        <f t="shared" ref="J301:O301" si="86">SUBTOTAL(9,J297:J300)</f>
        <v>2364304000</v>
      </c>
      <c r="K301" s="30">
        <f t="shared" si="86"/>
        <v>3000000</v>
      </c>
      <c r="L301" s="30">
        <f t="shared" si="86"/>
        <v>550759246</v>
      </c>
      <c r="M301" s="30">
        <f t="shared" si="86"/>
        <v>1500000</v>
      </c>
      <c r="N301" s="30">
        <f t="shared" si="86"/>
        <v>549259246</v>
      </c>
      <c r="O301" s="30">
        <f t="shared" si="86"/>
        <v>1810544754</v>
      </c>
      <c r="P301" s="55"/>
      <c r="Q301" s="55"/>
    </row>
    <row r="302" spans="1:17" outlineLevel="2" x14ac:dyDescent="0.25">
      <c r="A302" s="8"/>
      <c r="B302" s="8"/>
      <c r="C302" s="8"/>
      <c r="D302" s="8"/>
      <c r="E302" s="8"/>
      <c r="F302" s="8"/>
      <c r="G302" s="8"/>
      <c r="H302" s="12"/>
      <c r="I302" s="18"/>
      <c r="J302" s="28"/>
      <c r="K302" s="40"/>
      <c r="L302" s="40"/>
      <c r="M302" s="40"/>
      <c r="N302" s="40"/>
      <c r="O302" s="40"/>
      <c r="P302" s="55"/>
      <c r="Q302" s="55"/>
    </row>
    <row r="303" spans="1:17" outlineLevel="2" x14ac:dyDescent="0.25">
      <c r="A303" s="8"/>
      <c r="B303" s="8"/>
      <c r="C303" s="8"/>
      <c r="D303" s="8"/>
      <c r="E303" s="8"/>
      <c r="F303" s="8"/>
      <c r="G303" s="8"/>
      <c r="H303" s="12"/>
      <c r="I303" s="16" t="s">
        <v>280</v>
      </c>
      <c r="J303" s="28"/>
      <c r="K303" s="40"/>
      <c r="L303" s="40"/>
      <c r="M303" s="40"/>
      <c r="N303" s="40"/>
      <c r="O303" s="40"/>
      <c r="P303" s="55"/>
      <c r="Q303" s="55"/>
    </row>
    <row r="304" spans="1:17" s="2" customFormat="1" ht="15" customHeight="1" outlineLevel="2" x14ac:dyDescent="0.25">
      <c r="A304" s="6">
        <v>31</v>
      </c>
      <c r="B304" s="6" t="s">
        <v>11</v>
      </c>
      <c r="C304" s="6" t="s">
        <v>277</v>
      </c>
      <c r="D304" s="6" t="s">
        <v>22</v>
      </c>
      <c r="E304" s="6" t="s">
        <v>27</v>
      </c>
      <c r="F304" s="6" t="s">
        <v>103</v>
      </c>
      <c r="G304" s="6" t="s">
        <v>171</v>
      </c>
      <c r="H304" s="13">
        <v>30077932</v>
      </c>
      <c r="I304" s="17" t="s">
        <v>487</v>
      </c>
      <c r="J304" s="29">
        <v>131500000</v>
      </c>
      <c r="K304" s="41">
        <v>0</v>
      </c>
      <c r="L304" s="41">
        <v>30000000</v>
      </c>
      <c r="M304" s="41">
        <v>0</v>
      </c>
      <c r="N304" s="41">
        <f t="shared" ref="N304:N306" si="87">L304-M304</f>
        <v>30000000</v>
      </c>
      <c r="O304" s="41">
        <f>J304-(K304+L304)</f>
        <v>101500000</v>
      </c>
      <c r="P304" s="56" t="s">
        <v>283</v>
      </c>
      <c r="Q304" s="56" t="s">
        <v>8</v>
      </c>
    </row>
    <row r="305" spans="1:17" s="2" customFormat="1" ht="15" customHeight="1" outlineLevel="2" x14ac:dyDescent="0.25">
      <c r="A305" s="6">
        <v>31</v>
      </c>
      <c r="B305" s="6" t="s">
        <v>11</v>
      </c>
      <c r="C305" s="6" t="s">
        <v>285</v>
      </c>
      <c r="D305" s="6" t="s">
        <v>22</v>
      </c>
      <c r="E305" s="6" t="s">
        <v>27</v>
      </c>
      <c r="F305" s="6" t="s">
        <v>561</v>
      </c>
      <c r="G305" s="6" t="s">
        <v>170</v>
      </c>
      <c r="H305" s="13">
        <v>30484262</v>
      </c>
      <c r="I305" s="17" t="s">
        <v>404</v>
      </c>
      <c r="J305" s="29">
        <v>394245000</v>
      </c>
      <c r="K305" s="41">
        <v>0</v>
      </c>
      <c r="L305" s="41">
        <v>10000000</v>
      </c>
      <c r="M305" s="41">
        <v>0</v>
      </c>
      <c r="N305" s="41">
        <f t="shared" si="87"/>
        <v>10000000</v>
      </c>
      <c r="O305" s="41">
        <f>J305-(K305+L305)</f>
        <v>384245000</v>
      </c>
      <c r="P305" s="56" t="s">
        <v>283</v>
      </c>
      <c r="Q305" s="56" t="s">
        <v>310</v>
      </c>
    </row>
    <row r="306" spans="1:17" s="2" customFormat="1" ht="15" customHeight="1" outlineLevel="2" x14ac:dyDescent="0.25">
      <c r="A306" s="6">
        <v>31</v>
      </c>
      <c r="B306" s="6" t="s">
        <v>11</v>
      </c>
      <c r="C306" s="6" t="s">
        <v>285</v>
      </c>
      <c r="D306" s="6" t="s">
        <v>22</v>
      </c>
      <c r="E306" s="6" t="s">
        <v>27</v>
      </c>
      <c r="F306" s="6" t="s">
        <v>561</v>
      </c>
      <c r="G306" s="6" t="s">
        <v>170</v>
      </c>
      <c r="H306" s="13">
        <v>30465246</v>
      </c>
      <c r="I306" s="17" t="s">
        <v>473</v>
      </c>
      <c r="J306" s="29">
        <v>168340000</v>
      </c>
      <c r="K306" s="41">
        <v>0</v>
      </c>
      <c r="L306" s="41">
        <v>50000000</v>
      </c>
      <c r="M306" s="41">
        <v>0</v>
      </c>
      <c r="N306" s="41">
        <f t="shared" si="87"/>
        <v>50000000</v>
      </c>
      <c r="O306" s="41">
        <f>J306-(K306+L306)</f>
        <v>118340000</v>
      </c>
      <c r="P306" s="56" t="s">
        <v>283</v>
      </c>
      <c r="Q306" s="56" t="s">
        <v>310</v>
      </c>
    </row>
    <row r="307" spans="1:17" outlineLevel="2" x14ac:dyDescent="0.25">
      <c r="A307" s="8"/>
      <c r="B307" s="8"/>
      <c r="C307" s="8"/>
      <c r="D307" s="8"/>
      <c r="E307" s="8"/>
      <c r="F307" s="8"/>
      <c r="G307" s="8"/>
      <c r="H307" s="12"/>
      <c r="I307" s="16" t="s">
        <v>293</v>
      </c>
      <c r="J307" s="30">
        <f t="shared" ref="J307:O307" si="88">SUBTOTAL(9,J304:J306)</f>
        <v>694085000</v>
      </c>
      <c r="K307" s="30">
        <f t="shared" si="88"/>
        <v>0</v>
      </c>
      <c r="L307" s="30">
        <f t="shared" si="88"/>
        <v>90000000</v>
      </c>
      <c r="M307" s="30">
        <f t="shared" si="88"/>
        <v>0</v>
      </c>
      <c r="N307" s="30">
        <f t="shared" si="88"/>
        <v>90000000</v>
      </c>
      <c r="O307" s="30">
        <f t="shared" si="88"/>
        <v>604085000</v>
      </c>
      <c r="P307" s="55"/>
      <c r="Q307" s="55"/>
    </row>
    <row r="308" spans="1:17" outlineLevel="2" x14ac:dyDescent="0.25">
      <c r="A308" s="8"/>
      <c r="B308" s="8"/>
      <c r="C308" s="8"/>
      <c r="D308" s="8"/>
      <c r="E308" s="8"/>
      <c r="F308" s="8"/>
      <c r="G308" s="8"/>
      <c r="H308" s="12"/>
      <c r="I308" s="18"/>
      <c r="J308" s="28"/>
      <c r="K308" s="40"/>
      <c r="L308" s="40"/>
      <c r="M308" s="40"/>
      <c r="N308" s="40"/>
      <c r="O308" s="40"/>
      <c r="P308" s="55"/>
      <c r="Q308" s="55"/>
    </row>
    <row r="309" spans="1:17" ht="18.75" outlineLevel="1" x14ac:dyDescent="0.3">
      <c r="A309" s="8"/>
      <c r="B309" s="8"/>
      <c r="C309" s="8"/>
      <c r="D309" s="8"/>
      <c r="E309" s="9"/>
      <c r="F309" s="8"/>
      <c r="G309" s="8"/>
      <c r="H309" s="12"/>
      <c r="I309" s="53" t="s">
        <v>184</v>
      </c>
      <c r="J309" s="54">
        <f t="shared" ref="J309:O309" si="89">J307+J301+J294</f>
        <v>7081225866</v>
      </c>
      <c r="K309" s="54">
        <f t="shared" si="89"/>
        <v>3552633946</v>
      </c>
      <c r="L309" s="54">
        <f t="shared" si="89"/>
        <v>1089005039</v>
      </c>
      <c r="M309" s="54">
        <f t="shared" si="89"/>
        <v>122007605</v>
      </c>
      <c r="N309" s="54">
        <f t="shared" si="89"/>
        <v>966997434</v>
      </c>
      <c r="O309" s="54">
        <f t="shared" si="89"/>
        <v>2439586881</v>
      </c>
      <c r="P309" s="55"/>
      <c r="Q309" s="55"/>
    </row>
    <row r="310" spans="1:17" s="3" customFormat="1" outlineLevel="1" x14ac:dyDescent="0.25">
      <c r="A310" s="8"/>
      <c r="B310" s="8"/>
      <c r="C310" s="8"/>
      <c r="D310" s="8"/>
      <c r="E310" s="9"/>
      <c r="F310" s="8"/>
      <c r="G310" s="8"/>
      <c r="H310" s="12"/>
      <c r="I310" s="20"/>
      <c r="J310" s="32"/>
      <c r="K310" s="42"/>
      <c r="L310" s="42"/>
      <c r="M310" s="42"/>
      <c r="N310" s="42"/>
      <c r="O310" s="42"/>
      <c r="P310" s="55"/>
      <c r="Q310" s="55"/>
    </row>
    <row r="311" spans="1:17" ht="26.25" outlineLevel="1" x14ac:dyDescent="0.4">
      <c r="A311" s="8"/>
      <c r="B311" s="8"/>
      <c r="C311" s="8"/>
      <c r="D311" s="8"/>
      <c r="E311" s="9"/>
      <c r="F311" s="8"/>
      <c r="G311" s="8"/>
      <c r="H311" s="12"/>
      <c r="I311" s="65" t="s">
        <v>218</v>
      </c>
      <c r="J311" s="32"/>
      <c r="K311" s="42"/>
      <c r="L311" s="42"/>
      <c r="M311" s="42"/>
      <c r="N311" s="42"/>
      <c r="O311" s="42"/>
      <c r="P311" s="57"/>
      <c r="Q311" s="57"/>
    </row>
    <row r="312" spans="1:17" outlineLevel="2" x14ac:dyDescent="0.25">
      <c r="A312" s="8"/>
      <c r="B312" s="8"/>
      <c r="C312" s="8"/>
      <c r="D312" s="8"/>
      <c r="E312" s="8"/>
      <c r="F312" s="8"/>
      <c r="G312" s="8"/>
      <c r="H312" s="12"/>
      <c r="I312" s="16" t="s">
        <v>280</v>
      </c>
      <c r="J312" s="28"/>
      <c r="K312" s="40"/>
      <c r="L312" s="40"/>
      <c r="M312" s="40"/>
      <c r="N312" s="40"/>
      <c r="O312" s="40"/>
      <c r="P312" s="55"/>
      <c r="Q312" s="55"/>
    </row>
    <row r="313" spans="1:17" s="2" customFormat="1" ht="15" customHeight="1" outlineLevel="2" x14ac:dyDescent="0.25">
      <c r="A313" s="6">
        <v>31</v>
      </c>
      <c r="B313" s="6" t="s">
        <v>11</v>
      </c>
      <c r="C313" s="6" t="s">
        <v>288</v>
      </c>
      <c r="D313" s="6" t="s">
        <v>22</v>
      </c>
      <c r="E313" s="6" t="s">
        <v>22</v>
      </c>
      <c r="F313" s="6" t="s">
        <v>561</v>
      </c>
      <c r="G313" s="6" t="s">
        <v>170</v>
      </c>
      <c r="H313" s="13">
        <v>30076574</v>
      </c>
      <c r="I313" s="17" t="s">
        <v>311</v>
      </c>
      <c r="J313" s="29">
        <v>2806948000</v>
      </c>
      <c r="K313" s="41">
        <v>121552095</v>
      </c>
      <c r="L313" s="41">
        <v>300000000</v>
      </c>
      <c r="M313" s="41">
        <v>0</v>
      </c>
      <c r="N313" s="41">
        <f t="shared" ref="N313:N315" si="90">L313-M313</f>
        <v>300000000</v>
      </c>
      <c r="O313" s="41">
        <f>J313-(K313+L313)</f>
        <v>2385395905</v>
      </c>
      <c r="P313" s="56" t="s">
        <v>283</v>
      </c>
      <c r="Q313" s="56" t="s">
        <v>8</v>
      </c>
    </row>
    <row r="314" spans="1:17" s="2" customFormat="1" ht="15" customHeight="1" outlineLevel="2" x14ac:dyDescent="0.25">
      <c r="A314" s="6">
        <v>31</v>
      </c>
      <c r="B314" s="6" t="s">
        <v>11</v>
      </c>
      <c r="C314" s="6" t="s">
        <v>274</v>
      </c>
      <c r="D314" s="6" t="s">
        <v>22</v>
      </c>
      <c r="E314" s="6" t="s">
        <v>22</v>
      </c>
      <c r="F314" s="6" t="s">
        <v>561</v>
      </c>
      <c r="G314" s="6" t="s">
        <v>9</v>
      </c>
      <c r="H314" s="13">
        <v>30463530</v>
      </c>
      <c r="I314" s="17" t="s">
        <v>375</v>
      </c>
      <c r="J314" s="29">
        <v>159342000</v>
      </c>
      <c r="K314" s="41">
        <v>0</v>
      </c>
      <c r="L314" s="41">
        <v>15000000</v>
      </c>
      <c r="M314" s="41">
        <v>0</v>
      </c>
      <c r="N314" s="41">
        <f t="shared" si="90"/>
        <v>15000000</v>
      </c>
      <c r="O314" s="41">
        <f>J314-(K314+L314)</f>
        <v>144342000</v>
      </c>
      <c r="P314" s="56" t="s">
        <v>283</v>
      </c>
      <c r="Q314" s="56" t="s">
        <v>310</v>
      </c>
    </row>
    <row r="315" spans="1:17" s="2" customFormat="1" ht="15" customHeight="1" outlineLevel="2" x14ac:dyDescent="0.25">
      <c r="A315" s="6">
        <v>31</v>
      </c>
      <c r="B315" s="6" t="s">
        <v>11</v>
      </c>
      <c r="C315" s="6" t="s">
        <v>277</v>
      </c>
      <c r="D315" s="6" t="s">
        <v>22</v>
      </c>
      <c r="E315" s="6" t="s">
        <v>22</v>
      </c>
      <c r="F315" s="6" t="s">
        <v>103</v>
      </c>
      <c r="G315" s="6" t="s">
        <v>9</v>
      </c>
      <c r="H315" s="13">
        <v>30427426</v>
      </c>
      <c r="I315" s="17" t="s">
        <v>398</v>
      </c>
      <c r="J315" s="29">
        <v>252242000</v>
      </c>
      <c r="K315" s="41">
        <v>0</v>
      </c>
      <c r="L315" s="41">
        <v>15000000</v>
      </c>
      <c r="M315" s="41">
        <v>0</v>
      </c>
      <c r="N315" s="41">
        <f t="shared" si="90"/>
        <v>15000000</v>
      </c>
      <c r="O315" s="41">
        <f>J315-(K315+L315)</f>
        <v>237242000</v>
      </c>
      <c r="P315" s="56" t="s">
        <v>283</v>
      </c>
      <c r="Q315" s="56" t="s">
        <v>310</v>
      </c>
    </row>
    <row r="316" spans="1:17" outlineLevel="2" x14ac:dyDescent="0.25">
      <c r="A316" s="8"/>
      <c r="B316" s="8"/>
      <c r="C316" s="8"/>
      <c r="D316" s="8"/>
      <c r="E316" s="8"/>
      <c r="F316" s="8"/>
      <c r="G316" s="8"/>
      <c r="H316" s="12"/>
      <c r="I316" s="16" t="s">
        <v>293</v>
      </c>
      <c r="J316" s="30">
        <f t="shared" ref="J316:O316" si="91">SUBTOTAL(9,J313:J315)</f>
        <v>3218532000</v>
      </c>
      <c r="K316" s="30">
        <f t="shared" si="91"/>
        <v>121552095</v>
      </c>
      <c r="L316" s="30">
        <f t="shared" si="91"/>
        <v>330000000</v>
      </c>
      <c r="M316" s="30">
        <f t="shared" si="91"/>
        <v>0</v>
      </c>
      <c r="N316" s="30">
        <f t="shared" si="91"/>
        <v>330000000</v>
      </c>
      <c r="O316" s="30">
        <f t="shared" si="91"/>
        <v>2766979905</v>
      </c>
      <c r="P316" s="55"/>
      <c r="Q316" s="55"/>
    </row>
    <row r="317" spans="1:17" outlineLevel="2" x14ac:dyDescent="0.25">
      <c r="A317" s="8"/>
      <c r="B317" s="8"/>
      <c r="C317" s="8"/>
      <c r="D317" s="8"/>
      <c r="E317" s="8"/>
      <c r="F317" s="8"/>
      <c r="G317" s="8"/>
      <c r="H317" s="12"/>
      <c r="I317" s="18"/>
      <c r="J317" s="28"/>
      <c r="K317" s="40"/>
      <c r="L317" s="40"/>
      <c r="M317" s="40"/>
      <c r="N317" s="40"/>
      <c r="O317" s="40"/>
      <c r="P317" s="55"/>
      <c r="Q317" s="55"/>
    </row>
    <row r="318" spans="1:17" ht="18.75" outlineLevel="1" x14ac:dyDescent="0.3">
      <c r="A318" s="8"/>
      <c r="B318" s="8"/>
      <c r="C318" s="8"/>
      <c r="D318" s="8"/>
      <c r="E318" s="9"/>
      <c r="F318" s="8"/>
      <c r="G318" s="8"/>
      <c r="H318" s="12"/>
      <c r="I318" s="53" t="s">
        <v>185</v>
      </c>
      <c r="J318" s="54">
        <f t="shared" ref="J318:O318" si="92">J316</f>
        <v>3218532000</v>
      </c>
      <c r="K318" s="54">
        <f t="shared" si="92"/>
        <v>121552095</v>
      </c>
      <c r="L318" s="54">
        <f t="shared" si="92"/>
        <v>330000000</v>
      </c>
      <c r="M318" s="54">
        <f t="shared" si="92"/>
        <v>0</v>
      </c>
      <c r="N318" s="54">
        <f t="shared" si="92"/>
        <v>330000000</v>
      </c>
      <c r="O318" s="54">
        <f t="shared" si="92"/>
        <v>2766979905</v>
      </c>
      <c r="P318" s="55"/>
      <c r="Q318" s="55"/>
    </row>
    <row r="319" spans="1:17" s="3" customFormat="1" outlineLevel="1" x14ac:dyDescent="0.25">
      <c r="A319" s="8"/>
      <c r="B319" s="8"/>
      <c r="C319" s="8"/>
      <c r="D319" s="8"/>
      <c r="E319" s="9"/>
      <c r="F319" s="8"/>
      <c r="G319" s="8"/>
      <c r="H319" s="12"/>
      <c r="I319" s="20"/>
      <c r="J319" s="32"/>
      <c r="K319" s="42"/>
      <c r="L319" s="42"/>
      <c r="M319" s="42"/>
      <c r="N319" s="42"/>
      <c r="O319" s="42"/>
      <c r="P319" s="55"/>
      <c r="Q319" s="55"/>
    </row>
    <row r="320" spans="1:17" ht="26.25" outlineLevel="1" x14ac:dyDescent="0.4">
      <c r="A320" s="8"/>
      <c r="B320" s="8"/>
      <c r="C320" s="8"/>
      <c r="D320" s="8"/>
      <c r="E320" s="9"/>
      <c r="F320" s="8"/>
      <c r="G320" s="8"/>
      <c r="H320" s="12"/>
      <c r="I320" s="65" t="s">
        <v>219</v>
      </c>
      <c r="J320" s="32"/>
      <c r="K320" s="42"/>
      <c r="L320" s="42"/>
      <c r="M320" s="42"/>
      <c r="N320" s="42"/>
      <c r="O320" s="42"/>
      <c r="P320" s="57"/>
      <c r="Q320" s="57"/>
    </row>
    <row r="321" spans="1:17" outlineLevel="1" x14ac:dyDescent="0.25">
      <c r="A321" s="8"/>
      <c r="B321" s="8"/>
      <c r="C321" s="8"/>
      <c r="D321" s="8"/>
      <c r="E321" s="9"/>
      <c r="F321" s="8"/>
      <c r="G321" s="8"/>
      <c r="H321" s="12"/>
      <c r="I321" s="16" t="s">
        <v>273</v>
      </c>
      <c r="J321" s="32"/>
      <c r="K321" s="42"/>
      <c r="L321" s="42"/>
      <c r="M321" s="42"/>
      <c r="N321" s="42"/>
      <c r="O321" s="42"/>
      <c r="P321" s="55"/>
      <c r="Q321" s="55"/>
    </row>
    <row r="322" spans="1:17" s="2" customFormat="1" ht="15" customHeight="1" outlineLevel="2" x14ac:dyDescent="0.25">
      <c r="A322" s="6">
        <v>31</v>
      </c>
      <c r="B322" s="6" t="s">
        <v>5</v>
      </c>
      <c r="C322" s="6" t="s">
        <v>356</v>
      </c>
      <c r="D322" s="6" t="s">
        <v>22</v>
      </c>
      <c r="E322" s="6" t="s">
        <v>28</v>
      </c>
      <c r="F322" s="6" t="s">
        <v>561</v>
      </c>
      <c r="G322" s="6" t="s">
        <v>170</v>
      </c>
      <c r="H322" s="13">
        <v>30279673</v>
      </c>
      <c r="I322" s="17" t="s">
        <v>156</v>
      </c>
      <c r="J322" s="29">
        <v>589370000</v>
      </c>
      <c r="K322" s="41">
        <v>1500000</v>
      </c>
      <c r="L322" s="41">
        <v>517870000</v>
      </c>
      <c r="M322" s="41">
        <v>25410198</v>
      </c>
      <c r="N322" s="41">
        <f t="shared" ref="N322:N325" si="93">L322-M322</f>
        <v>492459802</v>
      </c>
      <c r="O322" s="41">
        <f>J322-(K322+L322)</f>
        <v>70000000</v>
      </c>
      <c r="P322" s="56" t="s">
        <v>275</v>
      </c>
      <c r="Q322" s="56" t="s">
        <v>8</v>
      </c>
    </row>
    <row r="323" spans="1:17" s="2" customFormat="1" ht="15" customHeight="1" outlineLevel="2" x14ac:dyDescent="0.25">
      <c r="A323" s="6">
        <v>31</v>
      </c>
      <c r="B323" s="6" t="s">
        <v>5</v>
      </c>
      <c r="C323" s="6" t="s">
        <v>285</v>
      </c>
      <c r="D323" s="6" t="s">
        <v>22</v>
      </c>
      <c r="E323" s="6" t="s">
        <v>28</v>
      </c>
      <c r="F323" s="6" t="s">
        <v>14</v>
      </c>
      <c r="G323" s="6" t="s">
        <v>170</v>
      </c>
      <c r="H323" s="13">
        <v>30108787</v>
      </c>
      <c r="I323" s="17" t="s">
        <v>559</v>
      </c>
      <c r="J323" s="29">
        <v>1405679649</v>
      </c>
      <c r="K323" s="41">
        <v>1405679649</v>
      </c>
      <c r="L323" s="41">
        <v>0</v>
      </c>
      <c r="M323" s="41">
        <v>0</v>
      </c>
      <c r="N323" s="41">
        <f t="shared" si="93"/>
        <v>0</v>
      </c>
      <c r="O323" s="41">
        <f>J323-(K323+L323)</f>
        <v>0</v>
      </c>
      <c r="P323" s="56" t="s">
        <v>564</v>
      </c>
      <c r="Q323" s="56" t="s">
        <v>8</v>
      </c>
    </row>
    <row r="324" spans="1:17" s="2" customFormat="1" ht="15" customHeight="1" outlineLevel="2" x14ac:dyDescent="0.25">
      <c r="A324" s="6">
        <v>31</v>
      </c>
      <c r="B324" s="6" t="s">
        <v>5</v>
      </c>
      <c r="C324" s="6" t="s">
        <v>290</v>
      </c>
      <c r="D324" s="6" t="s">
        <v>22</v>
      </c>
      <c r="E324" s="6" t="s">
        <v>28</v>
      </c>
      <c r="F324" s="6" t="s">
        <v>561</v>
      </c>
      <c r="G324" s="6" t="s">
        <v>170</v>
      </c>
      <c r="H324" s="48">
        <v>30071020</v>
      </c>
      <c r="I324" s="17" t="s">
        <v>654</v>
      </c>
      <c r="J324" s="29">
        <v>1121850449</v>
      </c>
      <c r="K324" s="41">
        <v>1121478997</v>
      </c>
      <c r="L324" s="41">
        <v>0</v>
      </c>
      <c r="M324" s="41">
        <v>0</v>
      </c>
      <c r="N324" s="41">
        <f t="shared" si="93"/>
        <v>0</v>
      </c>
      <c r="O324" s="41">
        <f>J324-(K324+L324)</f>
        <v>371452</v>
      </c>
      <c r="P324" s="56" t="s">
        <v>275</v>
      </c>
      <c r="Q324" s="56" t="s">
        <v>8</v>
      </c>
    </row>
    <row r="325" spans="1:17" s="2" customFormat="1" ht="15" customHeight="1" outlineLevel="2" x14ac:dyDescent="0.25">
      <c r="A325" s="6">
        <v>31</v>
      </c>
      <c r="B325" s="6" t="s">
        <v>5</v>
      </c>
      <c r="C325" s="6" t="s">
        <v>288</v>
      </c>
      <c r="D325" s="6" t="s">
        <v>22</v>
      </c>
      <c r="E325" s="6" t="s">
        <v>28</v>
      </c>
      <c r="F325" s="6" t="s">
        <v>13</v>
      </c>
      <c r="G325" s="6" t="s">
        <v>170</v>
      </c>
      <c r="H325" s="13">
        <v>30103323</v>
      </c>
      <c r="I325" s="17" t="s">
        <v>312</v>
      </c>
      <c r="J325" s="29">
        <v>207019710</v>
      </c>
      <c r="K325" s="41">
        <v>99601553</v>
      </c>
      <c r="L325" s="41">
        <v>107418157</v>
      </c>
      <c r="M325" s="41">
        <v>0</v>
      </c>
      <c r="N325" s="41">
        <f t="shared" si="93"/>
        <v>107418157</v>
      </c>
      <c r="O325" s="41">
        <f>J325-(K325+L325)</f>
        <v>0</v>
      </c>
      <c r="P325" s="56" t="s">
        <v>275</v>
      </c>
      <c r="Q325" s="56" t="s">
        <v>8</v>
      </c>
    </row>
    <row r="326" spans="1:17" outlineLevel="2" x14ac:dyDescent="0.25">
      <c r="A326" s="8"/>
      <c r="B326" s="8"/>
      <c r="C326" s="8"/>
      <c r="D326" s="8"/>
      <c r="E326" s="8"/>
      <c r="F326" s="8"/>
      <c r="G326" s="8"/>
      <c r="H326" s="12"/>
      <c r="I326" s="16" t="s">
        <v>437</v>
      </c>
      <c r="J326" s="30">
        <f t="shared" ref="J326:O326" si="94">SUBTOTAL(9,J322:J325)</f>
        <v>3323919808</v>
      </c>
      <c r="K326" s="30">
        <f t="shared" si="94"/>
        <v>2628260199</v>
      </c>
      <c r="L326" s="30">
        <f t="shared" si="94"/>
        <v>625288157</v>
      </c>
      <c r="M326" s="30">
        <f t="shared" si="94"/>
        <v>25410198</v>
      </c>
      <c r="N326" s="30">
        <f t="shared" si="94"/>
        <v>599877959</v>
      </c>
      <c r="O326" s="30">
        <f t="shared" si="94"/>
        <v>70371452</v>
      </c>
      <c r="P326" s="55"/>
      <c r="Q326" s="55"/>
    </row>
    <row r="327" spans="1:17" outlineLevel="2" x14ac:dyDescent="0.25">
      <c r="A327" s="8"/>
      <c r="B327" s="8"/>
      <c r="C327" s="8"/>
      <c r="D327" s="8"/>
      <c r="E327" s="8"/>
      <c r="F327" s="8"/>
      <c r="G327" s="8"/>
      <c r="H327" s="12"/>
      <c r="I327" s="18"/>
      <c r="J327" s="28"/>
      <c r="K327" s="40"/>
      <c r="L327" s="40"/>
      <c r="M327" s="40"/>
      <c r="N327" s="40"/>
      <c r="O327" s="40"/>
      <c r="P327" s="55"/>
      <c r="Q327" s="55"/>
    </row>
    <row r="328" spans="1:17" outlineLevel="2" x14ac:dyDescent="0.25">
      <c r="A328" s="8"/>
      <c r="B328" s="8"/>
      <c r="C328" s="8"/>
      <c r="D328" s="8"/>
      <c r="E328" s="8"/>
      <c r="F328" s="8"/>
      <c r="G328" s="8"/>
      <c r="H328" s="12"/>
      <c r="I328" s="16" t="s">
        <v>438</v>
      </c>
      <c r="J328" s="28"/>
      <c r="K328" s="40"/>
      <c r="L328" s="40"/>
      <c r="M328" s="40"/>
      <c r="N328" s="40"/>
      <c r="O328" s="40"/>
      <c r="P328" s="55"/>
      <c r="Q328" s="55"/>
    </row>
    <row r="329" spans="1:17" s="2" customFormat="1" ht="15" customHeight="1" outlineLevel="2" x14ac:dyDescent="0.25">
      <c r="A329" s="6">
        <v>31</v>
      </c>
      <c r="B329" s="6" t="s">
        <v>56</v>
      </c>
      <c r="C329" s="6" t="s">
        <v>285</v>
      </c>
      <c r="D329" s="6" t="s">
        <v>22</v>
      </c>
      <c r="E329" s="6" t="s">
        <v>28</v>
      </c>
      <c r="F329" s="6" t="s">
        <v>14</v>
      </c>
      <c r="G329" s="6" t="s">
        <v>170</v>
      </c>
      <c r="H329" s="13">
        <v>30289473</v>
      </c>
      <c r="I329" s="17" t="s">
        <v>313</v>
      </c>
      <c r="J329" s="29">
        <v>730281000</v>
      </c>
      <c r="K329" s="41">
        <v>0</v>
      </c>
      <c r="L329" s="41">
        <f>100000000-1753899</f>
        <v>98246101</v>
      </c>
      <c r="M329" s="41">
        <v>0</v>
      </c>
      <c r="N329" s="41">
        <f t="shared" ref="N329:N332" si="95">L329-M329</f>
        <v>98246101</v>
      </c>
      <c r="O329" s="41">
        <f>J329-(K329+L329)</f>
        <v>632034899</v>
      </c>
      <c r="P329" s="56" t="s">
        <v>515</v>
      </c>
      <c r="Q329" s="56" t="s">
        <v>8</v>
      </c>
    </row>
    <row r="330" spans="1:17" s="2" customFormat="1" ht="15" customHeight="1" outlineLevel="2" x14ac:dyDescent="0.25">
      <c r="A330" s="6">
        <v>31</v>
      </c>
      <c r="B330" s="6" t="s">
        <v>56</v>
      </c>
      <c r="C330" s="6" t="s">
        <v>288</v>
      </c>
      <c r="D330" s="6" t="s">
        <v>22</v>
      </c>
      <c r="E330" s="6" t="s">
        <v>28</v>
      </c>
      <c r="F330" s="6" t="s">
        <v>561</v>
      </c>
      <c r="G330" s="6" t="s">
        <v>170</v>
      </c>
      <c r="H330" s="13">
        <v>30464833</v>
      </c>
      <c r="I330" s="17" t="s">
        <v>489</v>
      </c>
      <c r="J330" s="29">
        <v>547246000</v>
      </c>
      <c r="K330" s="41">
        <v>0</v>
      </c>
      <c r="L330" s="41">
        <f>30000000-10244890</f>
        <v>19755110</v>
      </c>
      <c r="M330" s="41">
        <v>0</v>
      </c>
      <c r="N330" s="41">
        <f t="shared" si="95"/>
        <v>19755110</v>
      </c>
      <c r="O330" s="41">
        <f>J330-(K330+L330)</f>
        <v>527490890</v>
      </c>
      <c r="P330" s="56" t="s">
        <v>515</v>
      </c>
      <c r="Q330" s="56" t="s">
        <v>10</v>
      </c>
    </row>
    <row r="331" spans="1:17" s="2" customFormat="1" ht="15" customHeight="1" outlineLevel="2" x14ac:dyDescent="0.25">
      <c r="A331" s="6">
        <v>31</v>
      </c>
      <c r="B331" s="6" t="s">
        <v>56</v>
      </c>
      <c r="C331" s="6" t="s">
        <v>276</v>
      </c>
      <c r="D331" s="6" t="s">
        <v>22</v>
      </c>
      <c r="E331" s="6" t="s">
        <v>28</v>
      </c>
      <c r="F331" s="6" t="s">
        <v>561</v>
      </c>
      <c r="G331" s="6" t="s">
        <v>170</v>
      </c>
      <c r="H331" s="13">
        <v>30134380</v>
      </c>
      <c r="I331" s="17" t="s">
        <v>665</v>
      </c>
      <c r="J331" s="29">
        <v>363409000</v>
      </c>
      <c r="K331" s="41">
        <v>344153769</v>
      </c>
      <c r="L331" s="41">
        <f>1753899+10244890</f>
        <v>11998789</v>
      </c>
      <c r="M331" s="41">
        <v>11998789</v>
      </c>
      <c r="N331" s="41">
        <f t="shared" si="95"/>
        <v>0</v>
      </c>
      <c r="O331" s="41">
        <f>J331-(K331+L331)</f>
        <v>7256442</v>
      </c>
      <c r="P331" s="56" t="s">
        <v>275</v>
      </c>
      <c r="Q331" s="56" t="s">
        <v>8</v>
      </c>
    </row>
    <row r="332" spans="1:17" s="2" customFormat="1" ht="15" customHeight="1" outlineLevel="2" x14ac:dyDescent="0.25">
      <c r="A332" s="6">
        <v>31</v>
      </c>
      <c r="B332" s="6" t="s">
        <v>56</v>
      </c>
      <c r="C332" s="6" t="s">
        <v>285</v>
      </c>
      <c r="D332" s="6" t="s">
        <v>22</v>
      </c>
      <c r="E332" s="6" t="s">
        <v>28</v>
      </c>
      <c r="F332" s="6" t="s">
        <v>14</v>
      </c>
      <c r="G332" s="6" t="s">
        <v>9</v>
      </c>
      <c r="H332" s="13">
        <v>30465403</v>
      </c>
      <c r="I332" s="17" t="s">
        <v>314</v>
      </c>
      <c r="J332" s="29">
        <v>30000000</v>
      </c>
      <c r="K332" s="41">
        <v>0</v>
      </c>
      <c r="L332" s="41">
        <v>3000000</v>
      </c>
      <c r="M332" s="41">
        <v>0</v>
      </c>
      <c r="N332" s="41">
        <f t="shared" si="95"/>
        <v>3000000</v>
      </c>
      <c r="O332" s="41">
        <f>J332-(K332+L332)</f>
        <v>27000000</v>
      </c>
      <c r="P332" s="56" t="s">
        <v>515</v>
      </c>
      <c r="Q332" s="56" t="s">
        <v>8</v>
      </c>
    </row>
    <row r="333" spans="1:17" outlineLevel="2" x14ac:dyDescent="0.25">
      <c r="A333" s="8"/>
      <c r="B333" s="8"/>
      <c r="C333" s="8"/>
      <c r="D333" s="8"/>
      <c r="E333" s="8"/>
      <c r="F333" s="8"/>
      <c r="G333" s="8"/>
      <c r="H333" s="12"/>
      <c r="I333" s="16" t="s">
        <v>338</v>
      </c>
      <c r="J333" s="30">
        <f t="shared" ref="J333:O333" si="96">SUBTOTAL(9,J329:J332)</f>
        <v>1670936000</v>
      </c>
      <c r="K333" s="30">
        <f t="shared" si="96"/>
        <v>344153769</v>
      </c>
      <c r="L333" s="30">
        <f t="shared" si="96"/>
        <v>133000000</v>
      </c>
      <c r="M333" s="30">
        <f t="shared" si="96"/>
        <v>11998789</v>
      </c>
      <c r="N333" s="30">
        <f t="shared" si="96"/>
        <v>121001211</v>
      </c>
      <c r="O333" s="30">
        <f t="shared" si="96"/>
        <v>1193782231</v>
      </c>
      <c r="P333" s="55"/>
      <c r="Q333" s="55"/>
    </row>
    <row r="334" spans="1:17" outlineLevel="2" x14ac:dyDescent="0.25">
      <c r="A334" s="8"/>
      <c r="B334" s="8"/>
      <c r="C334" s="8"/>
      <c r="D334" s="8"/>
      <c r="E334" s="8"/>
      <c r="F334" s="8"/>
      <c r="G334" s="8"/>
      <c r="H334" s="12"/>
      <c r="I334" s="18"/>
      <c r="J334" s="28"/>
      <c r="K334" s="40"/>
      <c r="L334" s="40"/>
      <c r="M334" s="40"/>
      <c r="N334" s="40"/>
      <c r="O334" s="40"/>
      <c r="P334" s="55"/>
      <c r="Q334" s="55"/>
    </row>
    <row r="335" spans="1:17" outlineLevel="2" x14ac:dyDescent="0.25">
      <c r="A335" s="8"/>
      <c r="B335" s="8"/>
      <c r="C335" s="8"/>
      <c r="D335" s="8"/>
      <c r="E335" s="8"/>
      <c r="F335" s="8"/>
      <c r="G335" s="8"/>
      <c r="H335" s="12"/>
      <c r="I335" s="16" t="s">
        <v>280</v>
      </c>
      <c r="J335" s="28"/>
      <c r="K335" s="40"/>
      <c r="L335" s="40"/>
      <c r="M335" s="40"/>
      <c r="N335" s="40"/>
      <c r="O335" s="40"/>
      <c r="P335" s="55"/>
      <c r="Q335" s="55"/>
    </row>
    <row r="336" spans="1:17" s="2" customFormat="1" ht="15" customHeight="1" outlineLevel="2" x14ac:dyDescent="0.25">
      <c r="A336" s="6">
        <v>29</v>
      </c>
      <c r="B336" s="6" t="s">
        <v>11</v>
      </c>
      <c r="C336" s="6" t="s">
        <v>289</v>
      </c>
      <c r="D336" s="6" t="s">
        <v>22</v>
      </c>
      <c r="E336" s="6" t="s">
        <v>28</v>
      </c>
      <c r="F336" s="6" t="s">
        <v>561</v>
      </c>
      <c r="G336" s="6" t="s">
        <v>170</v>
      </c>
      <c r="H336" s="13">
        <v>30482544</v>
      </c>
      <c r="I336" s="17" t="s">
        <v>474</v>
      </c>
      <c r="J336" s="29">
        <v>192302000</v>
      </c>
      <c r="K336" s="41">
        <v>0</v>
      </c>
      <c r="L336" s="41">
        <v>192302000</v>
      </c>
      <c r="M336" s="41">
        <v>0</v>
      </c>
      <c r="N336" s="41">
        <f t="shared" ref="N336:N340" si="97">L336-M336</f>
        <v>192302000</v>
      </c>
      <c r="O336" s="41">
        <f>J336-(K336+L336)</f>
        <v>0</v>
      </c>
      <c r="P336" s="56" t="s">
        <v>416</v>
      </c>
      <c r="Q336" s="56" t="s">
        <v>10</v>
      </c>
    </row>
    <row r="337" spans="1:17" s="2" customFormat="1" ht="15" customHeight="1" outlineLevel="2" x14ac:dyDescent="0.25">
      <c r="A337" s="6">
        <v>31</v>
      </c>
      <c r="B337" s="6" t="s">
        <v>11</v>
      </c>
      <c r="C337" s="6" t="s">
        <v>290</v>
      </c>
      <c r="D337" s="6" t="s">
        <v>22</v>
      </c>
      <c r="E337" s="6" t="s">
        <v>28</v>
      </c>
      <c r="F337" s="6" t="s">
        <v>561</v>
      </c>
      <c r="G337" s="6" t="s">
        <v>170</v>
      </c>
      <c r="H337" s="13">
        <v>30182972</v>
      </c>
      <c r="I337" s="17" t="s">
        <v>414</v>
      </c>
      <c r="J337" s="29">
        <v>1575731000</v>
      </c>
      <c r="K337" s="41">
        <v>0</v>
      </c>
      <c r="L337" s="41">
        <v>78786550</v>
      </c>
      <c r="M337" s="41">
        <v>0</v>
      </c>
      <c r="N337" s="41">
        <f t="shared" si="97"/>
        <v>78786550</v>
      </c>
      <c r="O337" s="41">
        <f>J337-(K337+L337)</f>
        <v>1496944450</v>
      </c>
      <c r="P337" s="56" t="s">
        <v>283</v>
      </c>
      <c r="Q337" s="56" t="s">
        <v>417</v>
      </c>
    </row>
    <row r="338" spans="1:17" s="2" customFormat="1" ht="15" customHeight="1" outlineLevel="2" x14ac:dyDescent="0.25">
      <c r="A338" s="6">
        <v>31</v>
      </c>
      <c r="B338" s="6" t="s">
        <v>11</v>
      </c>
      <c r="C338" s="6" t="s">
        <v>285</v>
      </c>
      <c r="D338" s="6" t="s">
        <v>22</v>
      </c>
      <c r="E338" s="6" t="s">
        <v>28</v>
      </c>
      <c r="F338" s="6" t="s">
        <v>14</v>
      </c>
      <c r="G338" s="6" t="s">
        <v>170</v>
      </c>
      <c r="H338" s="13">
        <v>30422722</v>
      </c>
      <c r="I338" s="17" t="s">
        <v>365</v>
      </c>
      <c r="J338" s="29">
        <v>432960000</v>
      </c>
      <c r="K338" s="41">
        <v>0</v>
      </c>
      <c r="L338" s="41">
        <v>21648000</v>
      </c>
      <c r="M338" s="41">
        <v>0</v>
      </c>
      <c r="N338" s="41">
        <f t="shared" si="97"/>
        <v>21648000</v>
      </c>
      <c r="O338" s="41">
        <f>J338-(K338+L338)</f>
        <v>411312000</v>
      </c>
      <c r="P338" s="56" t="s">
        <v>283</v>
      </c>
      <c r="Q338" s="56" t="s">
        <v>417</v>
      </c>
    </row>
    <row r="339" spans="1:17" s="2" customFormat="1" ht="15" customHeight="1" outlineLevel="2" x14ac:dyDescent="0.25">
      <c r="A339" s="6">
        <v>29</v>
      </c>
      <c r="B339" s="6" t="s">
        <v>11</v>
      </c>
      <c r="C339" s="6" t="s">
        <v>288</v>
      </c>
      <c r="D339" s="6" t="s">
        <v>22</v>
      </c>
      <c r="E339" s="6" t="s">
        <v>28</v>
      </c>
      <c r="F339" s="6" t="s">
        <v>561</v>
      </c>
      <c r="G339" s="6" t="s">
        <v>170</v>
      </c>
      <c r="H339" s="13">
        <v>30427424</v>
      </c>
      <c r="I339" s="17" t="s">
        <v>475</v>
      </c>
      <c r="J339" s="29">
        <v>65441000</v>
      </c>
      <c r="K339" s="41">
        <v>0</v>
      </c>
      <c r="L339" s="41">
        <v>5000000</v>
      </c>
      <c r="M339" s="41">
        <v>0</v>
      </c>
      <c r="N339" s="41">
        <f t="shared" si="97"/>
        <v>5000000</v>
      </c>
      <c r="O339" s="41">
        <f>J339-(K339+L339)</f>
        <v>60441000</v>
      </c>
      <c r="P339" s="56" t="s">
        <v>283</v>
      </c>
      <c r="Q339" s="56" t="s">
        <v>518</v>
      </c>
    </row>
    <row r="340" spans="1:17" s="2" customFormat="1" ht="15" customHeight="1" outlineLevel="2" x14ac:dyDescent="0.25">
      <c r="A340" s="6">
        <v>29</v>
      </c>
      <c r="B340" s="6" t="s">
        <v>11</v>
      </c>
      <c r="C340" s="6" t="s">
        <v>288</v>
      </c>
      <c r="D340" s="6" t="s">
        <v>22</v>
      </c>
      <c r="E340" s="6" t="s">
        <v>28</v>
      </c>
      <c r="F340" s="6" t="s">
        <v>561</v>
      </c>
      <c r="G340" s="6" t="s">
        <v>170</v>
      </c>
      <c r="H340" s="13">
        <v>30427472</v>
      </c>
      <c r="I340" s="17" t="s">
        <v>490</v>
      </c>
      <c r="J340" s="29">
        <v>123418000</v>
      </c>
      <c r="K340" s="41">
        <v>0</v>
      </c>
      <c r="L340" s="41">
        <v>10000000</v>
      </c>
      <c r="M340" s="41">
        <v>0</v>
      </c>
      <c r="N340" s="41">
        <f t="shared" si="97"/>
        <v>10000000</v>
      </c>
      <c r="O340" s="41">
        <f>J340-(K340+L340)</f>
        <v>113418000</v>
      </c>
      <c r="P340" s="56" t="s">
        <v>283</v>
      </c>
      <c r="Q340" s="56" t="s">
        <v>518</v>
      </c>
    </row>
    <row r="341" spans="1:17" outlineLevel="2" x14ac:dyDescent="0.25">
      <c r="A341" s="8"/>
      <c r="B341" s="8"/>
      <c r="C341" s="8"/>
      <c r="D341" s="8"/>
      <c r="E341" s="8"/>
      <c r="F341" s="8"/>
      <c r="G341" s="8"/>
      <c r="H341" s="12"/>
      <c r="I341" s="16" t="s">
        <v>293</v>
      </c>
      <c r="J341" s="30">
        <f t="shared" ref="J341:O341" si="98">SUBTOTAL(9,J336:J340)</f>
        <v>2389852000</v>
      </c>
      <c r="K341" s="30">
        <f t="shared" si="98"/>
        <v>0</v>
      </c>
      <c r="L341" s="30">
        <f t="shared" si="98"/>
        <v>307736550</v>
      </c>
      <c r="M341" s="30">
        <f t="shared" si="98"/>
        <v>0</v>
      </c>
      <c r="N341" s="30">
        <f t="shared" si="98"/>
        <v>307736550</v>
      </c>
      <c r="O341" s="30">
        <f t="shared" si="98"/>
        <v>2082115450</v>
      </c>
      <c r="P341" s="55"/>
      <c r="Q341" s="55"/>
    </row>
    <row r="342" spans="1:17" outlineLevel="2" x14ac:dyDescent="0.25">
      <c r="A342" s="8"/>
      <c r="B342" s="8"/>
      <c r="C342" s="8"/>
      <c r="D342" s="8"/>
      <c r="E342" s="8"/>
      <c r="F342" s="8"/>
      <c r="G342" s="8"/>
      <c r="H342" s="12"/>
      <c r="I342" s="18"/>
      <c r="J342" s="28"/>
      <c r="K342" s="40"/>
      <c r="L342" s="40"/>
      <c r="M342" s="40"/>
      <c r="N342" s="40"/>
      <c r="O342" s="40"/>
      <c r="P342" s="55"/>
      <c r="Q342" s="55"/>
    </row>
    <row r="343" spans="1:17" ht="18.75" outlineLevel="1" x14ac:dyDescent="0.3">
      <c r="A343" s="8"/>
      <c r="B343" s="8"/>
      <c r="C343" s="8"/>
      <c r="D343" s="8"/>
      <c r="E343" s="9"/>
      <c r="F343" s="8"/>
      <c r="G343" s="8"/>
      <c r="H343" s="12"/>
      <c r="I343" s="53" t="s">
        <v>186</v>
      </c>
      <c r="J343" s="54">
        <f t="shared" ref="J343:O343" si="99">J341+J333+J326</f>
        <v>7384707808</v>
      </c>
      <c r="K343" s="54">
        <f t="shared" si="99"/>
        <v>2972413968</v>
      </c>
      <c r="L343" s="54">
        <f t="shared" si="99"/>
        <v>1066024707</v>
      </c>
      <c r="M343" s="54">
        <f t="shared" si="99"/>
        <v>37408987</v>
      </c>
      <c r="N343" s="54">
        <f t="shared" si="99"/>
        <v>1028615720</v>
      </c>
      <c r="O343" s="54">
        <f t="shared" si="99"/>
        <v>3346269133</v>
      </c>
      <c r="P343" s="55"/>
      <c r="Q343" s="55"/>
    </row>
    <row r="344" spans="1:17" s="3" customFormat="1" outlineLevel="1" x14ac:dyDescent="0.25">
      <c r="A344" s="8"/>
      <c r="B344" s="8"/>
      <c r="C344" s="8"/>
      <c r="D344" s="8"/>
      <c r="E344" s="9"/>
      <c r="F344" s="8"/>
      <c r="G344" s="8"/>
      <c r="H344" s="12"/>
      <c r="I344" s="20"/>
      <c r="J344" s="32"/>
      <c r="K344" s="42"/>
      <c r="L344" s="42"/>
      <c r="M344" s="42"/>
      <c r="N344" s="42"/>
      <c r="O344" s="42"/>
      <c r="P344" s="55"/>
      <c r="Q344" s="55"/>
    </row>
    <row r="345" spans="1:17" ht="26.25" outlineLevel="1" x14ac:dyDescent="0.4">
      <c r="A345" s="8"/>
      <c r="B345" s="8"/>
      <c r="C345" s="8"/>
      <c r="D345" s="8"/>
      <c r="E345" s="9"/>
      <c r="F345" s="8"/>
      <c r="G345" s="8"/>
      <c r="H345" s="12"/>
      <c r="I345" s="65" t="s">
        <v>220</v>
      </c>
      <c r="J345" s="32"/>
      <c r="K345" s="42"/>
      <c r="L345" s="42"/>
      <c r="M345" s="42"/>
      <c r="N345" s="42"/>
      <c r="O345" s="42"/>
      <c r="P345" s="55"/>
      <c r="Q345" s="55"/>
    </row>
    <row r="346" spans="1:17" s="2" customFormat="1" outlineLevel="1" x14ac:dyDescent="0.25">
      <c r="A346" s="3"/>
      <c r="B346" s="3"/>
      <c r="C346" s="3"/>
      <c r="D346" s="3"/>
      <c r="E346" s="5"/>
      <c r="F346" s="3"/>
      <c r="G346" s="3"/>
      <c r="H346" s="15"/>
      <c r="I346" s="16" t="s">
        <v>273</v>
      </c>
      <c r="J346" s="35"/>
      <c r="K346" s="44"/>
      <c r="L346" s="44"/>
      <c r="M346" s="44"/>
      <c r="N346" s="44"/>
      <c r="O346" s="44"/>
      <c r="P346" s="58"/>
      <c r="Q346" s="58"/>
    </row>
    <row r="347" spans="1:17" s="2" customFormat="1" ht="15" customHeight="1" outlineLevel="2" x14ac:dyDescent="0.25">
      <c r="A347" s="6">
        <v>31</v>
      </c>
      <c r="B347" s="6" t="s">
        <v>5</v>
      </c>
      <c r="C347" s="6" t="s">
        <v>290</v>
      </c>
      <c r="D347" s="6" t="s">
        <v>22</v>
      </c>
      <c r="E347" s="6" t="s">
        <v>29</v>
      </c>
      <c r="F347" s="6" t="s">
        <v>561</v>
      </c>
      <c r="G347" s="6" t="s">
        <v>170</v>
      </c>
      <c r="H347" s="48">
        <v>30071020</v>
      </c>
      <c r="I347" s="17" t="s">
        <v>654</v>
      </c>
      <c r="J347" s="29">
        <v>1121850449</v>
      </c>
      <c r="K347" s="41">
        <v>1121478997</v>
      </c>
      <c r="L347" s="41">
        <v>0</v>
      </c>
      <c r="M347" s="41">
        <v>0</v>
      </c>
      <c r="N347" s="41">
        <f>L347-M347</f>
        <v>0</v>
      </c>
      <c r="O347" s="41">
        <f>J347-(K347+L347)</f>
        <v>371452</v>
      </c>
      <c r="P347" s="56" t="s">
        <v>275</v>
      </c>
      <c r="Q347" s="56" t="s">
        <v>8</v>
      </c>
    </row>
    <row r="348" spans="1:17" s="2" customFormat="1" outlineLevel="1" x14ac:dyDescent="0.25">
      <c r="A348" s="3"/>
      <c r="B348" s="3"/>
      <c r="C348" s="3"/>
      <c r="D348" s="3"/>
      <c r="E348" s="5"/>
      <c r="F348" s="3"/>
      <c r="G348" s="3"/>
      <c r="H348" s="15"/>
      <c r="I348" s="16" t="s">
        <v>437</v>
      </c>
      <c r="J348" s="30">
        <f>SUBTOTAL(9,J347)</f>
        <v>1121850449</v>
      </c>
      <c r="K348" s="30">
        <f>SUBTOTAL(9,K347)</f>
        <v>1121478997</v>
      </c>
      <c r="L348" s="30">
        <f t="shared" ref="L348:O348" si="100">SUBTOTAL(9,L347)</f>
        <v>0</v>
      </c>
      <c r="M348" s="30">
        <f t="shared" si="100"/>
        <v>0</v>
      </c>
      <c r="N348" s="30">
        <f t="shared" si="100"/>
        <v>0</v>
      </c>
      <c r="O348" s="30">
        <f t="shared" si="100"/>
        <v>371452</v>
      </c>
      <c r="P348" s="58"/>
      <c r="Q348" s="58"/>
    </row>
    <row r="349" spans="1:17" s="3" customFormat="1" outlineLevel="1" x14ac:dyDescent="0.25">
      <c r="E349" s="5"/>
      <c r="H349" s="15"/>
      <c r="I349" s="20"/>
      <c r="J349" s="35"/>
      <c r="K349" s="44"/>
      <c r="L349" s="44"/>
      <c r="M349" s="44"/>
      <c r="N349" s="44"/>
      <c r="O349" s="44"/>
      <c r="P349" s="58"/>
      <c r="Q349" s="58"/>
    </row>
    <row r="350" spans="1:17" s="3" customFormat="1" ht="26.25" outlineLevel="1" x14ac:dyDescent="0.4">
      <c r="E350" s="5"/>
      <c r="H350" s="15"/>
      <c r="I350" s="68"/>
      <c r="J350" s="35"/>
      <c r="K350" s="44"/>
      <c r="L350" s="44"/>
      <c r="M350" s="44"/>
      <c r="N350" s="44"/>
      <c r="O350" s="44"/>
      <c r="P350" s="58"/>
      <c r="Q350" s="58"/>
    </row>
    <row r="351" spans="1:17" outlineLevel="1" x14ac:dyDescent="0.25">
      <c r="A351" s="8"/>
      <c r="B351" s="8"/>
      <c r="C351" s="8"/>
      <c r="D351" s="8"/>
      <c r="E351" s="9"/>
      <c r="F351" s="8"/>
      <c r="G351" s="8"/>
      <c r="H351" s="12"/>
      <c r="I351" s="16" t="s">
        <v>438</v>
      </c>
      <c r="J351" s="32"/>
      <c r="K351" s="42"/>
      <c r="L351" s="42"/>
      <c r="M351" s="42"/>
      <c r="N351" s="42"/>
      <c r="O351" s="42"/>
      <c r="P351" s="55"/>
      <c r="Q351" s="55"/>
    </row>
    <row r="352" spans="1:17" s="2" customFormat="1" ht="15" customHeight="1" outlineLevel="2" x14ac:dyDescent="0.25">
      <c r="A352" s="6">
        <v>29</v>
      </c>
      <c r="B352" s="6" t="s">
        <v>56</v>
      </c>
      <c r="C352" s="6" t="s">
        <v>274</v>
      </c>
      <c r="D352" s="6" t="s">
        <v>22</v>
      </c>
      <c r="E352" s="6" t="s">
        <v>29</v>
      </c>
      <c r="F352" s="6" t="s">
        <v>561</v>
      </c>
      <c r="G352" s="6" t="s">
        <v>170</v>
      </c>
      <c r="H352" s="13">
        <v>30426972</v>
      </c>
      <c r="I352" s="17" t="s">
        <v>491</v>
      </c>
      <c r="J352" s="29">
        <v>499636000</v>
      </c>
      <c r="K352" s="41">
        <v>0</v>
      </c>
      <c r="L352" s="41">
        <v>499636000</v>
      </c>
      <c r="M352" s="41">
        <v>0</v>
      </c>
      <c r="N352" s="41">
        <f t="shared" ref="N352:N354" si="101">L352-M352</f>
        <v>499636000</v>
      </c>
      <c r="O352" s="41">
        <f>J352-(K352+L352)</f>
        <v>0</v>
      </c>
      <c r="P352" s="56" t="s">
        <v>515</v>
      </c>
      <c r="Q352" s="56" t="s">
        <v>10</v>
      </c>
    </row>
    <row r="353" spans="1:17" s="2" customFormat="1" ht="15" customHeight="1" outlineLevel="2" x14ac:dyDescent="0.25">
      <c r="A353" s="6">
        <v>31</v>
      </c>
      <c r="B353" s="6" t="s">
        <v>56</v>
      </c>
      <c r="C353" s="6" t="s">
        <v>274</v>
      </c>
      <c r="D353" s="6" t="s">
        <v>22</v>
      </c>
      <c r="E353" s="6" t="s">
        <v>29</v>
      </c>
      <c r="F353" s="6" t="s">
        <v>21</v>
      </c>
      <c r="G353" s="6" t="s">
        <v>170</v>
      </c>
      <c r="H353" s="13">
        <v>30077481</v>
      </c>
      <c r="I353" s="17" t="s">
        <v>316</v>
      </c>
      <c r="J353" s="29">
        <v>1829888000</v>
      </c>
      <c r="K353" s="41">
        <v>0</v>
      </c>
      <c r="L353" s="41">
        <v>200000000</v>
      </c>
      <c r="M353" s="41">
        <v>0</v>
      </c>
      <c r="N353" s="41">
        <f t="shared" si="101"/>
        <v>200000000</v>
      </c>
      <c r="O353" s="41">
        <f>J353-(K353+L353)</f>
        <v>1629888000</v>
      </c>
      <c r="P353" s="56" t="s">
        <v>515</v>
      </c>
      <c r="Q353" s="56" t="s">
        <v>8</v>
      </c>
    </row>
    <row r="354" spans="1:17" s="2" customFormat="1" ht="15" customHeight="1" outlineLevel="2" x14ac:dyDescent="0.25">
      <c r="A354" s="6">
        <v>29</v>
      </c>
      <c r="B354" s="6" t="s">
        <v>56</v>
      </c>
      <c r="C354" s="6" t="s">
        <v>344</v>
      </c>
      <c r="D354" s="6" t="s">
        <v>22</v>
      </c>
      <c r="E354" s="6" t="s">
        <v>29</v>
      </c>
      <c r="F354" s="6" t="s">
        <v>561</v>
      </c>
      <c r="G354" s="6" t="s">
        <v>170</v>
      </c>
      <c r="H354" s="13">
        <v>30482327</v>
      </c>
      <c r="I354" s="17" t="s">
        <v>420</v>
      </c>
      <c r="J354" s="29">
        <v>220000000</v>
      </c>
      <c r="K354" s="41">
        <v>0</v>
      </c>
      <c r="L354" s="41">
        <v>220000000</v>
      </c>
      <c r="M354" s="41">
        <v>0</v>
      </c>
      <c r="N354" s="41">
        <f t="shared" si="101"/>
        <v>220000000</v>
      </c>
      <c r="O354" s="41">
        <f>J354-(K354+L354)</f>
        <v>0</v>
      </c>
      <c r="P354" s="56" t="s">
        <v>284</v>
      </c>
      <c r="Q354" s="56" t="s">
        <v>10</v>
      </c>
    </row>
    <row r="355" spans="1:17" outlineLevel="2" x14ac:dyDescent="0.25">
      <c r="A355" s="8"/>
      <c r="B355" s="8"/>
      <c r="C355" s="8"/>
      <c r="D355" s="8"/>
      <c r="E355" s="8"/>
      <c r="F355" s="8"/>
      <c r="G355" s="8"/>
      <c r="H355" s="12"/>
      <c r="I355" s="16" t="s">
        <v>338</v>
      </c>
      <c r="J355" s="30">
        <f>SUBTOTAL(9,J352:J354)</f>
        <v>2549524000</v>
      </c>
      <c r="K355" s="30">
        <f>SUBTOTAL(9,K352:K354)</f>
        <v>0</v>
      </c>
      <c r="L355" s="30">
        <f t="shared" ref="L355:O355" si="102">SUBTOTAL(9,L352:L354)</f>
        <v>919636000</v>
      </c>
      <c r="M355" s="30">
        <f t="shared" si="102"/>
        <v>0</v>
      </c>
      <c r="N355" s="30">
        <f t="shared" si="102"/>
        <v>919636000</v>
      </c>
      <c r="O355" s="30">
        <f t="shared" si="102"/>
        <v>1629888000</v>
      </c>
      <c r="P355" s="55"/>
      <c r="Q355" s="55"/>
    </row>
    <row r="356" spans="1:17" outlineLevel="2" x14ac:dyDescent="0.25">
      <c r="A356" s="8"/>
      <c r="B356" s="8"/>
      <c r="C356" s="8"/>
      <c r="D356" s="8"/>
      <c r="E356" s="8"/>
      <c r="F356" s="8"/>
      <c r="G356" s="8"/>
      <c r="H356" s="12"/>
      <c r="I356" s="18"/>
      <c r="J356" s="28"/>
      <c r="K356" s="40"/>
      <c r="L356" s="40"/>
      <c r="M356" s="40"/>
      <c r="N356" s="40"/>
      <c r="O356" s="40"/>
      <c r="P356" s="55"/>
      <c r="Q356" s="55"/>
    </row>
    <row r="357" spans="1:17" outlineLevel="2" x14ac:dyDescent="0.25">
      <c r="A357" s="8"/>
      <c r="B357" s="8"/>
      <c r="C357" s="8"/>
      <c r="D357" s="8"/>
      <c r="E357" s="8"/>
      <c r="F357" s="8"/>
      <c r="G357" s="8"/>
      <c r="H357" s="12"/>
      <c r="I357" s="16" t="s">
        <v>280</v>
      </c>
      <c r="J357" s="28"/>
      <c r="K357" s="40"/>
      <c r="L357" s="40"/>
      <c r="M357" s="40"/>
      <c r="N357" s="40"/>
      <c r="O357" s="40"/>
      <c r="P357" s="55"/>
      <c r="Q357" s="55"/>
    </row>
    <row r="358" spans="1:17" s="2" customFormat="1" ht="15" customHeight="1" outlineLevel="2" x14ac:dyDescent="0.25">
      <c r="A358" s="6">
        <v>31</v>
      </c>
      <c r="B358" s="6" t="s">
        <v>11</v>
      </c>
      <c r="C358" s="6" t="s">
        <v>277</v>
      </c>
      <c r="D358" s="6" t="s">
        <v>22</v>
      </c>
      <c r="E358" s="6" t="s">
        <v>29</v>
      </c>
      <c r="F358" s="6" t="s">
        <v>103</v>
      </c>
      <c r="G358" s="6" t="s">
        <v>170</v>
      </c>
      <c r="H358" s="13">
        <v>30117891</v>
      </c>
      <c r="I358" s="17" t="s">
        <v>492</v>
      </c>
      <c r="J358" s="29">
        <v>179196000</v>
      </c>
      <c r="K358" s="41">
        <v>0</v>
      </c>
      <c r="L358" s="41">
        <v>60000000</v>
      </c>
      <c r="M358" s="41">
        <v>0</v>
      </c>
      <c r="N358" s="41">
        <f t="shared" ref="N358:N361" si="103">L358-M358</f>
        <v>60000000</v>
      </c>
      <c r="O358" s="41">
        <f>J358-(K358+L358)</f>
        <v>119196000</v>
      </c>
      <c r="P358" s="56" t="s">
        <v>283</v>
      </c>
      <c r="Q358" s="56" t="s">
        <v>8</v>
      </c>
    </row>
    <row r="359" spans="1:17" s="2" customFormat="1" ht="15" customHeight="1" outlineLevel="2" x14ac:dyDescent="0.25">
      <c r="A359" s="6">
        <v>31</v>
      </c>
      <c r="B359" s="6" t="s">
        <v>11</v>
      </c>
      <c r="C359" s="6" t="s">
        <v>288</v>
      </c>
      <c r="D359" s="6" t="s">
        <v>22</v>
      </c>
      <c r="E359" s="6" t="s">
        <v>29</v>
      </c>
      <c r="F359" s="6" t="s">
        <v>561</v>
      </c>
      <c r="G359" s="6" t="s">
        <v>170</v>
      </c>
      <c r="H359" s="13">
        <v>30399945</v>
      </c>
      <c r="I359" s="17" t="s">
        <v>390</v>
      </c>
      <c r="J359" s="29">
        <v>978513000</v>
      </c>
      <c r="K359" s="41">
        <v>0</v>
      </c>
      <c r="L359" s="41">
        <v>30000000</v>
      </c>
      <c r="M359" s="41">
        <v>0</v>
      </c>
      <c r="N359" s="41">
        <f t="shared" si="103"/>
        <v>30000000</v>
      </c>
      <c r="O359" s="41">
        <f>J359-(K359+L359)</f>
        <v>948513000</v>
      </c>
      <c r="P359" s="56" t="s">
        <v>283</v>
      </c>
      <c r="Q359" s="56" t="s">
        <v>417</v>
      </c>
    </row>
    <row r="360" spans="1:17" s="2" customFormat="1" ht="15" customHeight="1" outlineLevel="2" x14ac:dyDescent="0.25">
      <c r="A360" s="6">
        <v>31</v>
      </c>
      <c r="B360" s="6" t="s">
        <v>11</v>
      </c>
      <c r="C360" s="6" t="s">
        <v>289</v>
      </c>
      <c r="D360" s="6" t="s">
        <v>22</v>
      </c>
      <c r="E360" s="6" t="s">
        <v>29</v>
      </c>
      <c r="F360" s="6" t="s">
        <v>81</v>
      </c>
      <c r="G360" s="6" t="s">
        <v>170</v>
      </c>
      <c r="H360" s="13">
        <v>30476690</v>
      </c>
      <c r="I360" s="17" t="s">
        <v>493</v>
      </c>
      <c r="J360" s="29">
        <v>346786000</v>
      </c>
      <c r="K360" s="41">
        <v>0</v>
      </c>
      <c r="L360" s="41">
        <v>346786000</v>
      </c>
      <c r="M360" s="41">
        <v>0</v>
      </c>
      <c r="N360" s="41">
        <f t="shared" si="103"/>
        <v>346786000</v>
      </c>
      <c r="O360" s="41">
        <f>J360-(K360+L360)</f>
        <v>0</v>
      </c>
      <c r="P360" s="56" t="s">
        <v>283</v>
      </c>
      <c r="Q360" s="56" t="s">
        <v>8</v>
      </c>
    </row>
    <row r="361" spans="1:17" s="2" customFormat="1" ht="15" customHeight="1" outlineLevel="2" x14ac:dyDescent="0.25">
      <c r="A361" s="6">
        <v>31</v>
      </c>
      <c r="B361" s="6" t="s">
        <v>11</v>
      </c>
      <c r="C361" s="6" t="s">
        <v>274</v>
      </c>
      <c r="D361" s="6" t="s">
        <v>22</v>
      </c>
      <c r="E361" s="6" t="s">
        <v>29</v>
      </c>
      <c r="F361" s="6" t="s">
        <v>561</v>
      </c>
      <c r="G361" s="6" t="s">
        <v>9</v>
      </c>
      <c r="H361" s="13">
        <v>30396077</v>
      </c>
      <c r="I361" s="17" t="s">
        <v>368</v>
      </c>
      <c r="J361" s="29">
        <v>21934000</v>
      </c>
      <c r="K361" s="41">
        <v>0</v>
      </c>
      <c r="L361" s="41">
        <v>5000000</v>
      </c>
      <c r="M361" s="41">
        <v>0</v>
      </c>
      <c r="N361" s="41">
        <f t="shared" si="103"/>
        <v>5000000</v>
      </c>
      <c r="O361" s="41">
        <f>J361-(K361+L361)</f>
        <v>16934000</v>
      </c>
      <c r="P361" s="56" t="s">
        <v>283</v>
      </c>
      <c r="Q361" s="56" t="s">
        <v>310</v>
      </c>
    </row>
    <row r="362" spans="1:17" outlineLevel="2" x14ac:dyDescent="0.25">
      <c r="A362" s="8"/>
      <c r="B362" s="8"/>
      <c r="C362" s="8"/>
      <c r="D362" s="8"/>
      <c r="E362" s="8"/>
      <c r="F362" s="8"/>
      <c r="G362" s="8"/>
      <c r="H362" s="12"/>
      <c r="I362" s="16" t="s">
        <v>293</v>
      </c>
      <c r="J362" s="30">
        <f>SUBTOTAL(9,J358:J361)</f>
        <v>1526429000</v>
      </c>
      <c r="K362" s="30">
        <f>SUBTOTAL(9,K358:K361)</f>
        <v>0</v>
      </c>
      <c r="L362" s="30">
        <f t="shared" ref="L362:O362" si="104">SUBTOTAL(9,L358:L361)</f>
        <v>441786000</v>
      </c>
      <c r="M362" s="30">
        <f t="shared" si="104"/>
        <v>0</v>
      </c>
      <c r="N362" s="30">
        <f t="shared" si="104"/>
        <v>441786000</v>
      </c>
      <c r="O362" s="30">
        <f t="shared" si="104"/>
        <v>1084643000</v>
      </c>
      <c r="P362" s="55"/>
      <c r="Q362" s="55"/>
    </row>
    <row r="363" spans="1:17" outlineLevel="2" x14ac:dyDescent="0.25">
      <c r="A363" s="8"/>
      <c r="B363" s="8"/>
      <c r="C363" s="8"/>
      <c r="D363" s="8"/>
      <c r="E363" s="8"/>
      <c r="F363" s="8"/>
      <c r="G363" s="8"/>
      <c r="H363" s="12"/>
      <c r="I363" s="18"/>
      <c r="J363" s="28"/>
      <c r="K363" s="40"/>
      <c r="L363" s="40"/>
      <c r="M363" s="40"/>
      <c r="N363" s="40"/>
      <c r="O363" s="40"/>
      <c r="P363" s="55"/>
      <c r="Q363" s="55"/>
    </row>
    <row r="364" spans="1:17" ht="18.75" outlineLevel="1" x14ac:dyDescent="0.3">
      <c r="A364" s="8"/>
      <c r="B364" s="8"/>
      <c r="C364" s="8"/>
      <c r="D364" s="8"/>
      <c r="E364" s="9"/>
      <c r="F364" s="8"/>
      <c r="G364" s="8"/>
      <c r="H364" s="12"/>
      <c r="I364" s="53" t="s">
        <v>187</v>
      </c>
      <c r="J364" s="54">
        <f>J362+J355+J348</f>
        <v>5197803449</v>
      </c>
      <c r="K364" s="54">
        <f>K362+K355+K348</f>
        <v>1121478997</v>
      </c>
      <c r="L364" s="54">
        <f t="shared" ref="L364:O364" si="105">L362+L355+L348</f>
        <v>1361422000</v>
      </c>
      <c r="M364" s="54">
        <f t="shared" si="105"/>
        <v>0</v>
      </c>
      <c r="N364" s="54">
        <f t="shared" si="105"/>
        <v>1361422000</v>
      </c>
      <c r="O364" s="54">
        <f t="shared" si="105"/>
        <v>2714902452</v>
      </c>
      <c r="P364" s="55"/>
      <c r="Q364" s="55"/>
    </row>
    <row r="365" spans="1:17" s="3" customFormat="1" outlineLevel="1" x14ac:dyDescent="0.25">
      <c r="A365" s="8"/>
      <c r="B365" s="8"/>
      <c r="C365" s="8"/>
      <c r="D365" s="8"/>
      <c r="E365" s="9"/>
      <c r="F365" s="8"/>
      <c r="G365" s="8"/>
      <c r="H365" s="12"/>
      <c r="I365" s="20"/>
      <c r="J365" s="32"/>
      <c r="K365" s="42"/>
      <c r="L365" s="42"/>
      <c r="M365" s="42"/>
      <c r="N365" s="42"/>
      <c r="O365" s="42"/>
      <c r="P365" s="55"/>
      <c r="Q365" s="55"/>
    </row>
    <row r="366" spans="1:17" ht="26.25" outlineLevel="1" x14ac:dyDescent="0.4">
      <c r="A366" s="8"/>
      <c r="B366" s="8"/>
      <c r="C366" s="8"/>
      <c r="D366" s="8"/>
      <c r="E366" s="9"/>
      <c r="F366" s="8"/>
      <c r="G366" s="8"/>
      <c r="H366" s="12"/>
      <c r="I366" s="65" t="s">
        <v>221</v>
      </c>
      <c r="J366" s="32"/>
      <c r="K366" s="42"/>
      <c r="L366" s="42"/>
      <c r="M366" s="42"/>
      <c r="N366" s="42"/>
      <c r="O366" s="42"/>
      <c r="P366" s="57"/>
      <c r="Q366" s="57"/>
    </row>
    <row r="367" spans="1:17" outlineLevel="1" x14ac:dyDescent="0.25">
      <c r="A367" s="8"/>
      <c r="B367" s="8"/>
      <c r="C367" s="8"/>
      <c r="D367" s="8"/>
      <c r="E367" s="9"/>
      <c r="F367" s="8"/>
      <c r="G367" s="8"/>
      <c r="H367" s="12"/>
      <c r="I367" s="16" t="s">
        <v>273</v>
      </c>
      <c r="J367" s="32"/>
      <c r="K367" s="42"/>
      <c r="L367" s="42"/>
      <c r="M367" s="42"/>
      <c r="N367" s="42"/>
      <c r="O367" s="42"/>
      <c r="P367" s="55"/>
      <c r="Q367" s="55"/>
    </row>
    <row r="368" spans="1:17" s="2" customFormat="1" ht="15" customHeight="1" outlineLevel="2" x14ac:dyDescent="0.25">
      <c r="A368" s="6">
        <v>31</v>
      </c>
      <c r="B368" s="6" t="s">
        <v>5</v>
      </c>
      <c r="C368" s="6" t="s">
        <v>290</v>
      </c>
      <c r="D368" s="6" t="s">
        <v>22</v>
      </c>
      <c r="E368" s="6" t="s">
        <v>51</v>
      </c>
      <c r="F368" s="6" t="s">
        <v>103</v>
      </c>
      <c r="G368" s="6" t="s">
        <v>170</v>
      </c>
      <c r="H368" s="13">
        <v>30064230</v>
      </c>
      <c r="I368" s="17" t="s">
        <v>71</v>
      </c>
      <c r="J368" s="29">
        <v>2741174000</v>
      </c>
      <c r="K368" s="41">
        <v>66844620</v>
      </c>
      <c r="L368" s="41">
        <v>1208180000</v>
      </c>
      <c r="M368" s="41">
        <v>1650000</v>
      </c>
      <c r="N368" s="41">
        <f t="shared" ref="N368:N372" si="106">L368-M368</f>
        <v>1206530000</v>
      </c>
      <c r="O368" s="41">
        <f>J368-(K368+L368)</f>
        <v>1466149380</v>
      </c>
      <c r="P368" s="56" t="s">
        <v>275</v>
      </c>
      <c r="Q368" s="56" t="s">
        <v>8</v>
      </c>
    </row>
    <row r="369" spans="1:17" s="2" customFormat="1" ht="15" customHeight="1" outlineLevel="2" x14ac:dyDescent="0.25">
      <c r="A369" s="6">
        <v>31</v>
      </c>
      <c r="B369" s="6" t="s">
        <v>5</v>
      </c>
      <c r="C369" s="6" t="s">
        <v>276</v>
      </c>
      <c r="D369" s="6" t="s">
        <v>22</v>
      </c>
      <c r="E369" s="6" t="s">
        <v>51</v>
      </c>
      <c r="F369" s="6" t="s">
        <v>561</v>
      </c>
      <c r="G369" s="6" t="s">
        <v>170</v>
      </c>
      <c r="H369" s="13">
        <v>30063734</v>
      </c>
      <c r="I369" s="17" t="s">
        <v>52</v>
      </c>
      <c r="J369" s="29">
        <v>4391201000</v>
      </c>
      <c r="K369" s="41">
        <v>4216256148</v>
      </c>
      <c r="L369" s="41">
        <v>43413551</v>
      </c>
      <c r="M369" s="41">
        <v>0</v>
      </c>
      <c r="N369" s="41">
        <f t="shared" si="106"/>
        <v>43413551</v>
      </c>
      <c r="O369" s="41">
        <f>J369-(K369+L369)</f>
        <v>131531301</v>
      </c>
      <c r="P369" s="56" t="s">
        <v>275</v>
      </c>
      <c r="Q369" s="56" t="s">
        <v>8</v>
      </c>
    </row>
    <row r="370" spans="1:17" s="2" customFormat="1" ht="15" customHeight="1" outlineLevel="2" x14ac:dyDescent="0.25">
      <c r="A370" s="6">
        <v>31</v>
      </c>
      <c r="B370" s="6" t="s">
        <v>5</v>
      </c>
      <c r="C370" s="6" t="s">
        <v>315</v>
      </c>
      <c r="D370" s="6" t="s">
        <v>22</v>
      </c>
      <c r="E370" s="6" t="s">
        <v>51</v>
      </c>
      <c r="F370" s="6" t="s">
        <v>561</v>
      </c>
      <c r="G370" s="6" t="s">
        <v>170</v>
      </c>
      <c r="H370" s="48">
        <v>30136720</v>
      </c>
      <c r="I370" s="17" t="s">
        <v>653</v>
      </c>
      <c r="J370" s="29">
        <v>44974000</v>
      </c>
      <c r="K370" s="41">
        <v>41002546</v>
      </c>
      <c r="L370" s="41">
        <v>0</v>
      </c>
      <c r="M370" s="41">
        <v>0</v>
      </c>
      <c r="N370" s="41">
        <f t="shared" si="106"/>
        <v>0</v>
      </c>
      <c r="O370" s="41">
        <f>J370-(K370+L370)</f>
        <v>3971454</v>
      </c>
      <c r="P370" s="56" t="s">
        <v>275</v>
      </c>
      <c r="Q370" s="56" t="s">
        <v>8</v>
      </c>
    </row>
    <row r="371" spans="1:17" s="2" customFormat="1" ht="15" customHeight="1" outlineLevel="2" x14ac:dyDescent="0.25">
      <c r="A371" s="6">
        <v>31</v>
      </c>
      <c r="B371" s="6" t="s">
        <v>5</v>
      </c>
      <c r="C371" s="6" t="s">
        <v>278</v>
      </c>
      <c r="D371" s="6" t="s">
        <v>22</v>
      </c>
      <c r="E371" s="6" t="s">
        <v>51</v>
      </c>
      <c r="F371" s="6" t="s">
        <v>561</v>
      </c>
      <c r="G371" s="6" t="s">
        <v>9</v>
      </c>
      <c r="H371" s="13">
        <v>30204522</v>
      </c>
      <c r="I371" s="17" t="s">
        <v>543</v>
      </c>
      <c r="J371" s="29">
        <v>37001001</v>
      </c>
      <c r="K371" s="41">
        <v>21008145</v>
      </c>
      <c r="L371" s="41">
        <v>15992856</v>
      </c>
      <c r="M371" s="41">
        <v>0</v>
      </c>
      <c r="N371" s="41">
        <f t="shared" si="106"/>
        <v>15992856</v>
      </c>
      <c r="O371" s="41">
        <f>J371-(K371+L371)</f>
        <v>0</v>
      </c>
      <c r="P371" s="56" t="s">
        <v>275</v>
      </c>
      <c r="Q371" s="56" t="s">
        <v>8</v>
      </c>
    </row>
    <row r="372" spans="1:17" s="2" customFormat="1" ht="15" customHeight="1" outlineLevel="2" x14ac:dyDescent="0.25">
      <c r="A372" s="6">
        <v>31</v>
      </c>
      <c r="B372" s="6" t="s">
        <v>5</v>
      </c>
      <c r="C372" s="6" t="s">
        <v>274</v>
      </c>
      <c r="D372" s="6" t="s">
        <v>22</v>
      </c>
      <c r="E372" s="6" t="s">
        <v>51</v>
      </c>
      <c r="F372" s="6" t="s">
        <v>6</v>
      </c>
      <c r="G372" s="6" t="s">
        <v>170</v>
      </c>
      <c r="H372" s="13">
        <v>30066636</v>
      </c>
      <c r="I372" s="17" t="s">
        <v>560</v>
      </c>
      <c r="J372" s="29">
        <v>2161821134</v>
      </c>
      <c r="K372" s="41">
        <v>1693260845</v>
      </c>
      <c r="L372" s="41">
        <v>454559935</v>
      </c>
      <c r="M372" s="41">
        <v>0</v>
      </c>
      <c r="N372" s="41">
        <f t="shared" si="106"/>
        <v>454559935</v>
      </c>
      <c r="O372" s="41">
        <f>J372-(K372+L372)</f>
        <v>14000354</v>
      </c>
      <c r="P372" s="56" t="s">
        <v>275</v>
      </c>
      <c r="Q372" s="56" t="s">
        <v>144</v>
      </c>
    </row>
    <row r="373" spans="1:17" outlineLevel="2" x14ac:dyDescent="0.25">
      <c r="A373" s="8"/>
      <c r="B373" s="8"/>
      <c r="C373" s="8"/>
      <c r="D373" s="8"/>
      <c r="E373" s="8"/>
      <c r="F373" s="8"/>
      <c r="G373" s="8"/>
      <c r="H373" s="12"/>
      <c r="I373" s="16" t="s">
        <v>437</v>
      </c>
      <c r="J373" s="30">
        <f t="shared" ref="J373:O373" si="107">SUBTOTAL(9,J368:J372)</f>
        <v>9376171135</v>
      </c>
      <c r="K373" s="30">
        <f t="shared" si="107"/>
        <v>6038372304</v>
      </c>
      <c r="L373" s="30">
        <f t="shared" si="107"/>
        <v>1722146342</v>
      </c>
      <c r="M373" s="30">
        <f t="shared" si="107"/>
        <v>1650000</v>
      </c>
      <c r="N373" s="30">
        <f t="shared" si="107"/>
        <v>1720496342</v>
      </c>
      <c r="O373" s="30">
        <f t="shared" si="107"/>
        <v>1615652489</v>
      </c>
      <c r="P373" s="55"/>
      <c r="Q373" s="55"/>
    </row>
    <row r="374" spans="1:17" outlineLevel="2" x14ac:dyDescent="0.25">
      <c r="A374" s="8"/>
      <c r="B374" s="8"/>
      <c r="C374" s="8"/>
      <c r="D374" s="8"/>
      <c r="E374" s="8"/>
      <c r="F374" s="8"/>
      <c r="G374" s="8"/>
      <c r="H374" s="12"/>
      <c r="I374" s="18"/>
      <c r="J374" s="28"/>
      <c r="K374" s="40"/>
      <c r="L374" s="40"/>
      <c r="M374" s="40"/>
      <c r="N374" s="40"/>
      <c r="O374" s="40"/>
      <c r="P374" s="55"/>
      <c r="Q374" s="55"/>
    </row>
    <row r="375" spans="1:17" outlineLevel="2" x14ac:dyDescent="0.25">
      <c r="A375" s="8"/>
      <c r="B375" s="8"/>
      <c r="C375" s="8"/>
      <c r="D375" s="8"/>
      <c r="E375" s="8"/>
      <c r="F375" s="8"/>
      <c r="G375" s="8"/>
      <c r="H375" s="12"/>
      <c r="I375" s="16" t="s">
        <v>438</v>
      </c>
      <c r="J375" s="28"/>
      <c r="K375" s="40"/>
      <c r="L375" s="40"/>
      <c r="M375" s="40"/>
      <c r="N375" s="40"/>
      <c r="O375" s="40"/>
      <c r="P375" s="55"/>
      <c r="Q375" s="55"/>
    </row>
    <row r="376" spans="1:17" s="2" customFormat="1" ht="15" customHeight="1" outlineLevel="2" x14ac:dyDescent="0.25">
      <c r="A376" s="6">
        <v>31</v>
      </c>
      <c r="B376" s="6" t="s">
        <v>56</v>
      </c>
      <c r="C376" s="6" t="s">
        <v>278</v>
      </c>
      <c r="D376" s="6" t="s">
        <v>22</v>
      </c>
      <c r="E376" s="6" t="s">
        <v>51</v>
      </c>
      <c r="F376" s="6" t="s">
        <v>561</v>
      </c>
      <c r="G376" s="6" t="s">
        <v>170</v>
      </c>
      <c r="H376" s="13">
        <v>30077182</v>
      </c>
      <c r="I376" s="17" t="s">
        <v>272</v>
      </c>
      <c r="J376" s="29">
        <v>2304945000</v>
      </c>
      <c r="K376" s="41">
        <v>9000000</v>
      </c>
      <c r="L376" s="41">
        <v>300000000</v>
      </c>
      <c r="M376" s="41">
        <v>0</v>
      </c>
      <c r="N376" s="41">
        <f t="shared" ref="N376:N378" si="108">L376-M376</f>
        <v>300000000</v>
      </c>
      <c r="O376" s="41">
        <f>J376-(K376+L376)</f>
        <v>1995945000</v>
      </c>
      <c r="P376" s="56" t="s">
        <v>279</v>
      </c>
      <c r="Q376" s="56" t="s">
        <v>8</v>
      </c>
    </row>
    <row r="377" spans="1:17" s="2" customFormat="1" ht="15" customHeight="1" outlineLevel="2" x14ac:dyDescent="0.25">
      <c r="A377" s="6">
        <v>29</v>
      </c>
      <c r="B377" s="6" t="s">
        <v>56</v>
      </c>
      <c r="C377" s="6" t="s">
        <v>276</v>
      </c>
      <c r="D377" s="6" t="s">
        <v>22</v>
      </c>
      <c r="E377" s="6" t="s">
        <v>51</v>
      </c>
      <c r="F377" s="6" t="s">
        <v>561</v>
      </c>
      <c r="G377" s="6" t="s">
        <v>170</v>
      </c>
      <c r="H377" s="13">
        <v>30361582</v>
      </c>
      <c r="I377" s="17" t="s">
        <v>428</v>
      </c>
      <c r="J377" s="29">
        <v>61990000</v>
      </c>
      <c r="K377" s="41">
        <v>0</v>
      </c>
      <c r="L377" s="41">
        <v>61990000</v>
      </c>
      <c r="M377" s="41">
        <v>0</v>
      </c>
      <c r="N377" s="41">
        <f t="shared" si="108"/>
        <v>61990000</v>
      </c>
      <c r="O377" s="41">
        <f>J377-(K377+L377)</f>
        <v>0</v>
      </c>
      <c r="P377" s="56" t="s">
        <v>279</v>
      </c>
      <c r="Q377" s="56" t="s">
        <v>10</v>
      </c>
    </row>
    <row r="378" spans="1:17" s="2" customFormat="1" ht="15" customHeight="1" outlineLevel="2" x14ac:dyDescent="0.25">
      <c r="A378" s="6">
        <v>29</v>
      </c>
      <c r="B378" s="6" t="s">
        <v>56</v>
      </c>
      <c r="C378" s="6" t="s">
        <v>288</v>
      </c>
      <c r="D378" s="6" t="s">
        <v>22</v>
      </c>
      <c r="E378" s="6" t="s">
        <v>51</v>
      </c>
      <c r="F378" s="6" t="s">
        <v>561</v>
      </c>
      <c r="G378" s="6" t="s">
        <v>170</v>
      </c>
      <c r="H378" s="13">
        <v>30465984</v>
      </c>
      <c r="I378" s="17" t="s">
        <v>429</v>
      </c>
      <c r="J378" s="29">
        <v>1655606000</v>
      </c>
      <c r="K378" s="41">
        <v>0</v>
      </c>
      <c r="L378" s="41">
        <v>1655606000</v>
      </c>
      <c r="M378" s="41">
        <v>0</v>
      </c>
      <c r="N378" s="41">
        <f t="shared" si="108"/>
        <v>1655606000</v>
      </c>
      <c r="O378" s="41">
        <f>J378-(K378+L378)</f>
        <v>0</v>
      </c>
      <c r="P378" s="56" t="s">
        <v>284</v>
      </c>
      <c r="Q378" s="56" t="s">
        <v>10</v>
      </c>
    </row>
    <row r="379" spans="1:17" outlineLevel="2" x14ac:dyDescent="0.25">
      <c r="A379" s="8"/>
      <c r="B379" s="8"/>
      <c r="C379" s="8"/>
      <c r="D379" s="8"/>
      <c r="E379" s="8"/>
      <c r="F379" s="8"/>
      <c r="G379" s="8"/>
      <c r="H379" s="12"/>
      <c r="I379" s="16" t="s">
        <v>338</v>
      </c>
      <c r="J379" s="30">
        <f t="shared" ref="J379:O379" si="109">SUBTOTAL(9,J376:J378)</f>
        <v>4022541000</v>
      </c>
      <c r="K379" s="30">
        <f t="shared" si="109"/>
        <v>9000000</v>
      </c>
      <c r="L379" s="30">
        <f t="shared" si="109"/>
        <v>2017596000</v>
      </c>
      <c r="M379" s="30">
        <f t="shared" si="109"/>
        <v>0</v>
      </c>
      <c r="N379" s="30">
        <f t="shared" si="109"/>
        <v>2017596000</v>
      </c>
      <c r="O379" s="30">
        <f t="shared" si="109"/>
        <v>1995945000</v>
      </c>
      <c r="P379" s="55"/>
      <c r="Q379" s="55"/>
    </row>
    <row r="380" spans="1:17" outlineLevel="2" x14ac:dyDescent="0.25">
      <c r="A380" s="8"/>
      <c r="B380" s="8"/>
      <c r="C380" s="8"/>
      <c r="D380" s="8"/>
      <c r="E380" s="8"/>
      <c r="F380" s="8"/>
      <c r="G380" s="8"/>
      <c r="H380" s="12"/>
      <c r="I380" s="18"/>
      <c r="J380" s="28"/>
      <c r="K380" s="40"/>
      <c r="L380" s="40"/>
      <c r="M380" s="40"/>
      <c r="N380" s="40"/>
      <c r="O380" s="40"/>
      <c r="P380" s="55"/>
      <c r="Q380" s="55"/>
    </row>
    <row r="381" spans="1:17" outlineLevel="2" x14ac:dyDescent="0.25">
      <c r="A381" s="8"/>
      <c r="B381" s="8"/>
      <c r="C381" s="8"/>
      <c r="D381" s="8"/>
      <c r="E381" s="8"/>
      <c r="F381" s="8"/>
      <c r="G381" s="8"/>
      <c r="H381" s="12"/>
      <c r="I381" s="16" t="s">
        <v>280</v>
      </c>
      <c r="J381" s="28"/>
      <c r="K381" s="40"/>
      <c r="L381" s="40"/>
      <c r="M381" s="40"/>
      <c r="N381" s="40"/>
      <c r="O381" s="40"/>
      <c r="P381" s="55"/>
      <c r="Q381" s="55"/>
    </row>
    <row r="382" spans="1:17" s="2" customFormat="1" ht="15" customHeight="1" outlineLevel="2" x14ac:dyDescent="0.25">
      <c r="A382" s="6">
        <v>29</v>
      </c>
      <c r="B382" s="6" t="s">
        <v>11</v>
      </c>
      <c r="C382" s="6" t="s">
        <v>274</v>
      </c>
      <c r="D382" s="6" t="s">
        <v>22</v>
      </c>
      <c r="E382" s="6" t="s">
        <v>51</v>
      </c>
      <c r="F382" s="6" t="s">
        <v>561</v>
      </c>
      <c r="G382" s="6" t="s">
        <v>170</v>
      </c>
      <c r="H382" s="13">
        <v>30436694</v>
      </c>
      <c r="I382" s="17" t="s">
        <v>494</v>
      </c>
      <c r="J382" s="29">
        <v>485981000</v>
      </c>
      <c r="K382" s="41">
        <v>0</v>
      </c>
      <c r="L382" s="41">
        <v>485981000</v>
      </c>
      <c r="M382" s="41">
        <v>0</v>
      </c>
      <c r="N382" s="41">
        <f t="shared" ref="N382:N391" si="110">L382-M382</f>
        <v>485981000</v>
      </c>
      <c r="O382" s="41">
        <f t="shared" ref="O382:O391" si="111">J382-(K382+L382)</f>
        <v>0</v>
      </c>
      <c r="P382" s="56" t="s">
        <v>284</v>
      </c>
      <c r="Q382" s="56" t="s">
        <v>10</v>
      </c>
    </row>
    <row r="383" spans="1:17" s="2" customFormat="1" ht="15" customHeight="1" outlineLevel="2" x14ac:dyDescent="0.25">
      <c r="A383" s="6">
        <v>31</v>
      </c>
      <c r="B383" s="6" t="s">
        <v>11</v>
      </c>
      <c r="C383" s="6" t="s">
        <v>277</v>
      </c>
      <c r="D383" s="6" t="s">
        <v>22</v>
      </c>
      <c r="E383" s="6" t="s">
        <v>51</v>
      </c>
      <c r="F383" s="6" t="s">
        <v>103</v>
      </c>
      <c r="G383" s="6" t="s">
        <v>170</v>
      </c>
      <c r="H383" s="13">
        <v>30436172</v>
      </c>
      <c r="I383" s="17" t="s">
        <v>523</v>
      </c>
      <c r="J383" s="29">
        <v>1200000000</v>
      </c>
      <c r="K383" s="41">
        <v>0</v>
      </c>
      <c r="L383" s="41">
        <v>0</v>
      </c>
      <c r="M383" s="41">
        <v>0</v>
      </c>
      <c r="N383" s="41">
        <f t="shared" si="110"/>
        <v>0</v>
      </c>
      <c r="O383" s="41">
        <f t="shared" si="111"/>
        <v>1200000000</v>
      </c>
      <c r="P383" s="56" t="s">
        <v>524</v>
      </c>
      <c r="Q383" s="56" t="s">
        <v>8</v>
      </c>
    </row>
    <row r="384" spans="1:17" s="2" customFormat="1" ht="15" customHeight="1" outlineLevel="2" x14ac:dyDescent="0.25">
      <c r="A384" s="6">
        <v>31</v>
      </c>
      <c r="B384" s="6" t="s">
        <v>11</v>
      </c>
      <c r="C384" s="6" t="s">
        <v>289</v>
      </c>
      <c r="D384" s="6" t="s">
        <v>22</v>
      </c>
      <c r="E384" s="6" t="s">
        <v>51</v>
      </c>
      <c r="F384" s="6" t="s">
        <v>81</v>
      </c>
      <c r="G384" s="6" t="s">
        <v>170</v>
      </c>
      <c r="H384" s="13">
        <v>30481026</v>
      </c>
      <c r="I384" s="17" t="s">
        <v>544</v>
      </c>
      <c r="J384" s="29">
        <v>240538000</v>
      </c>
      <c r="K384" s="41">
        <v>0</v>
      </c>
      <c r="L384" s="41">
        <v>240538000</v>
      </c>
      <c r="M384" s="41">
        <v>0</v>
      </c>
      <c r="N384" s="41">
        <f t="shared" si="110"/>
        <v>240538000</v>
      </c>
      <c r="O384" s="41">
        <f t="shared" si="111"/>
        <v>0</v>
      </c>
      <c r="P384" s="56" t="s">
        <v>545</v>
      </c>
      <c r="Q384" s="56" t="s">
        <v>8</v>
      </c>
    </row>
    <row r="385" spans="1:17" s="2" customFormat="1" ht="15" customHeight="1" outlineLevel="2" x14ac:dyDescent="0.25">
      <c r="A385" s="6">
        <v>31</v>
      </c>
      <c r="B385" s="6" t="s">
        <v>11</v>
      </c>
      <c r="C385" s="6" t="s">
        <v>274</v>
      </c>
      <c r="D385" s="6" t="s">
        <v>22</v>
      </c>
      <c r="E385" s="6" t="s">
        <v>51</v>
      </c>
      <c r="F385" s="6" t="s">
        <v>21</v>
      </c>
      <c r="G385" s="6" t="s">
        <v>170</v>
      </c>
      <c r="H385" s="13">
        <v>30105246</v>
      </c>
      <c r="I385" s="17" t="s">
        <v>393</v>
      </c>
      <c r="J385" s="29">
        <v>164507000</v>
      </c>
      <c r="K385" s="41">
        <v>0</v>
      </c>
      <c r="L385" s="41">
        <v>8225350</v>
      </c>
      <c r="M385" s="41">
        <v>0</v>
      </c>
      <c r="N385" s="41">
        <f t="shared" si="110"/>
        <v>8225350</v>
      </c>
      <c r="O385" s="41">
        <f t="shared" si="111"/>
        <v>156281650</v>
      </c>
      <c r="P385" s="56" t="s">
        <v>460</v>
      </c>
      <c r="Q385" s="56" t="s">
        <v>417</v>
      </c>
    </row>
    <row r="386" spans="1:17" s="2" customFormat="1" ht="15" customHeight="1" outlineLevel="2" x14ac:dyDescent="0.25">
      <c r="A386" s="6">
        <v>29</v>
      </c>
      <c r="B386" s="6" t="s">
        <v>11</v>
      </c>
      <c r="C386" s="6" t="s">
        <v>289</v>
      </c>
      <c r="D386" s="6" t="s">
        <v>22</v>
      </c>
      <c r="E386" s="6" t="s">
        <v>51</v>
      </c>
      <c r="F386" s="6" t="s">
        <v>561</v>
      </c>
      <c r="G386" s="6" t="s">
        <v>170</v>
      </c>
      <c r="H386" s="13">
        <v>30396974</v>
      </c>
      <c r="I386" s="17" t="s">
        <v>495</v>
      </c>
      <c r="J386" s="29">
        <v>2262086000</v>
      </c>
      <c r="K386" s="41">
        <v>0</v>
      </c>
      <c r="L386" s="41">
        <v>10000000</v>
      </c>
      <c r="M386" s="41">
        <v>0</v>
      </c>
      <c r="N386" s="41">
        <f t="shared" si="110"/>
        <v>10000000</v>
      </c>
      <c r="O386" s="41">
        <f t="shared" si="111"/>
        <v>2252086000</v>
      </c>
      <c r="P386" s="56" t="s">
        <v>283</v>
      </c>
      <c r="Q386" s="56" t="s">
        <v>518</v>
      </c>
    </row>
    <row r="387" spans="1:17" s="2" customFormat="1" ht="15" customHeight="1" outlineLevel="2" x14ac:dyDescent="0.25">
      <c r="A387" s="6">
        <v>31</v>
      </c>
      <c r="B387" s="6" t="s">
        <v>11</v>
      </c>
      <c r="C387" s="6" t="s">
        <v>274</v>
      </c>
      <c r="D387" s="6" t="s">
        <v>22</v>
      </c>
      <c r="E387" s="6" t="s">
        <v>51</v>
      </c>
      <c r="F387" s="6" t="s">
        <v>21</v>
      </c>
      <c r="G387" s="6" t="s">
        <v>170</v>
      </c>
      <c r="H387" s="13">
        <v>30094848</v>
      </c>
      <c r="I387" s="17" t="s">
        <v>496</v>
      </c>
      <c r="J387" s="29">
        <v>974259000</v>
      </c>
      <c r="K387" s="41">
        <v>0</v>
      </c>
      <c r="L387" s="41">
        <v>48712950</v>
      </c>
      <c r="M387" s="41">
        <v>0</v>
      </c>
      <c r="N387" s="41">
        <f t="shared" si="110"/>
        <v>48712950</v>
      </c>
      <c r="O387" s="41">
        <f t="shared" si="111"/>
        <v>925546050</v>
      </c>
      <c r="P387" s="56" t="s">
        <v>283</v>
      </c>
      <c r="Q387" s="56" t="s">
        <v>417</v>
      </c>
    </row>
    <row r="388" spans="1:17" s="2" customFormat="1" ht="15" customHeight="1" outlineLevel="2" x14ac:dyDescent="0.25">
      <c r="A388" s="6">
        <v>31</v>
      </c>
      <c r="B388" s="6" t="s">
        <v>11</v>
      </c>
      <c r="C388" s="6" t="s">
        <v>278</v>
      </c>
      <c r="D388" s="6" t="s">
        <v>22</v>
      </c>
      <c r="E388" s="6" t="s">
        <v>51</v>
      </c>
      <c r="F388" s="6" t="s">
        <v>561</v>
      </c>
      <c r="G388" s="6" t="s">
        <v>9</v>
      </c>
      <c r="H388" s="13">
        <v>30406324</v>
      </c>
      <c r="I388" s="17" t="s">
        <v>370</v>
      </c>
      <c r="J388" s="29">
        <v>40578000</v>
      </c>
      <c r="K388" s="41">
        <v>0</v>
      </c>
      <c r="L388" s="41">
        <v>4057800</v>
      </c>
      <c r="M388" s="41">
        <v>0</v>
      </c>
      <c r="N388" s="41">
        <f t="shared" si="110"/>
        <v>4057800</v>
      </c>
      <c r="O388" s="41">
        <f t="shared" si="111"/>
        <v>36520200</v>
      </c>
      <c r="P388" s="56" t="s">
        <v>283</v>
      </c>
      <c r="Q388" s="56" t="s">
        <v>298</v>
      </c>
    </row>
    <row r="389" spans="1:17" s="2" customFormat="1" ht="15" customHeight="1" outlineLevel="2" x14ac:dyDescent="0.25">
      <c r="A389" s="6">
        <v>31</v>
      </c>
      <c r="B389" s="6" t="s">
        <v>11</v>
      </c>
      <c r="C389" s="6" t="s">
        <v>356</v>
      </c>
      <c r="D389" s="6" t="s">
        <v>22</v>
      </c>
      <c r="E389" s="6" t="s">
        <v>51</v>
      </c>
      <c r="F389" s="6" t="s">
        <v>561</v>
      </c>
      <c r="G389" s="6" t="s">
        <v>170</v>
      </c>
      <c r="H389" s="13">
        <v>30485313</v>
      </c>
      <c r="I389" s="17" t="s">
        <v>497</v>
      </c>
      <c r="J389" s="29">
        <v>481258000</v>
      </c>
      <c r="K389" s="41">
        <v>0</v>
      </c>
      <c r="L389" s="41">
        <v>25000000</v>
      </c>
      <c r="M389" s="41">
        <v>0</v>
      </c>
      <c r="N389" s="41">
        <f t="shared" si="110"/>
        <v>25000000</v>
      </c>
      <c r="O389" s="41">
        <f t="shared" si="111"/>
        <v>456258000</v>
      </c>
      <c r="P389" s="56" t="s">
        <v>283</v>
      </c>
      <c r="Q389" s="56" t="s">
        <v>518</v>
      </c>
    </row>
    <row r="390" spans="1:17" s="2" customFormat="1" ht="15" customHeight="1" outlineLevel="2" x14ac:dyDescent="0.25">
      <c r="A390" s="6">
        <v>31</v>
      </c>
      <c r="B390" s="6" t="s">
        <v>11</v>
      </c>
      <c r="C390" s="6" t="s">
        <v>356</v>
      </c>
      <c r="D390" s="6" t="s">
        <v>22</v>
      </c>
      <c r="E390" s="6" t="s">
        <v>51</v>
      </c>
      <c r="F390" s="6" t="s">
        <v>561</v>
      </c>
      <c r="G390" s="6" t="s">
        <v>170</v>
      </c>
      <c r="H390" s="13">
        <v>30485342</v>
      </c>
      <c r="I390" s="17" t="s">
        <v>498</v>
      </c>
      <c r="J390" s="29">
        <v>500000000</v>
      </c>
      <c r="K390" s="41">
        <v>0</v>
      </c>
      <c r="L390" s="41">
        <v>25000000</v>
      </c>
      <c r="M390" s="41">
        <v>0</v>
      </c>
      <c r="N390" s="41">
        <f t="shared" si="110"/>
        <v>25000000</v>
      </c>
      <c r="O390" s="41">
        <f t="shared" si="111"/>
        <v>475000000</v>
      </c>
      <c r="P390" s="56" t="s">
        <v>283</v>
      </c>
      <c r="Q390" s="56" t="s">
        <v>518</v>
      </c>
    </row>
    <row r="391" spans="1:17" s="2" customFormat="1" ht="15" customHeight="1" outlineLevel="2" x14ac:dyDescent="0.25">
      <c r="A391" s="6">
        <v>31</v>
      </c>
      <c r="B391" s="6" t="s">
        <v>11</v>
      </c>
      <c r="C391" s="6" t="s">
        <v>285</v>
      </c>
      <c r="D391" s="6" t="s">
        <v>22</v>
      </c>
      <c r="E391" s="6" t="s">
        <v>51</v>
      </c>
      <c r="F391" s="6" t="s">
        <v>15</v>
      </c>
      <c r="G391" s="6" t="s">
        <v>170</v>
      </c>
      <c r="H391" s="13">
        <v>30125885</v>
      </c>
      <c r="I391" s="17" t="s">
        <v>362</v>
      </c>
      <c r="J391" s="29">
        <v>501299000</v>
      </c>
      <c r="K391" s="41">
        <v>0</v>
      </c>
      <c r="L391" s="41">
        <v>10000000</v>
      </c>
      <c r="M391" s="41">
        <v>0</v>
      </c>
      <c r="N391" s="41">
        <f t="shared" si="110"/>
        <v>10000000</v>
      </c>
      <c r="O391" s="41">
        <f t="shared" si="111"/>
        <v>491299000</v>
      </c>
      <c r="P391" s="56" t="s">
        <v>283</v>
      </c>
      <c r="Q391" s="56" t="s">
        <v>298</v>
      </c>
    </row>
    <row r="392" spans="1:17" outlineLevel="2" x14ac:dyDescent="0.25">
      <c r="A392" s="8"/>
      <c r="B392" s="8"/>
      <c r="C392" s="8"/>
      <c r="D392" s="8"/>
      <c r="E392" s="8"/>
      <c r="F392" s="8"/>
      <c r="G392" s="8"/>
      <c r="H392" s="12"/>
      <c r="I392" s="16" t="s">
        <v>293</v>
      </c>
      <c r="J392" s="30">
        <f t="shared" ref="J392:O392" si="112">SUBTOTAL(9,J382:J391)</f>
        <v>6850506000</v>
      </c>
      <c r="K392" s="30">
        <f t="shared" si="112"/>
        <v>0</v>
      </c>
      <c r="L392" s="30">
        <f t="shared" si="112"/>
        <v>857515100</v>
      </c>
      <c r="M392" s="30">
        <f t="shared" si="112"/>
        <v>0</v>
      </c>
      <c r="N392" s="30">
        <f t="shared" si="112"/>
        <v>857515100</v>
      </c>
      <c r="O392" s="30">
        <f t="shared" si="112"/>
        <v>5992990900</v>
      </c>
      <c r="P392" s="55"/>
      <c r="Q392" s="55"/>
    </row>
    <row r="393" spans="1:17" outlineLevel="2" x14ac:dyDescent="0.25">
      <c r="A393" s="8"/>
      <c r="B393" s="8"/>
      <c r="C393" s="8"/>
      <c r="D393" s="8"/>
      <c r="E393" s="8"/>
      <c r="F393" s="8"/>
      <c r="G393" s="8"/>
      <c r="H393" s="12"/>
      <c r="I393" s="18"/>
      <c r="J393" s="28"/>
      <c r="K393" s="40"/>
      <c r="L393" s="40"/>
      <c r="M393" s="40"/>
      <c r="N393" s="40"/>
      <c r="O393" s="40"/>
      <c r="P393" s="55"/>
      <c r="Q393" s="55"/>
    </row>
    <row r="394" spans="1:17" ht="18.75" outlineLevel="1" x14ac:dyDescent="0.3">
      <c r="A394" s="8"/>
      <c r="B394" s="8"/>
      <c r="C394" s="8"/>
      <c r="D394" s="8"/>
      <c r="E394" s="9"/>
      <c r="F394" s="8"/>
      <c r="G394" s="8"/>
      <c r="H394" s="12"/>
      <c r="I394" s="53" t="s">
        <v>188</v>
      </c>
      <c r="J394" s="54">
        <f t="shared" ref="J394:O394" si="113">J392+J379+J373</f>
        <v>20249218135</v>
      </c>
      <c r="K394" s="54">
        <f t="shared" si="113"/>
        <v>6047372304</v>
      </c>
      <c r="L394" s="54">
        <f t="shared" si="113"/>
        <v>4597257442</v>
      </c>
      <c r="M394" s="54">
        <f t="shared" si="113"/>
        <v>1650000</v>
      </c>
      <c r="N394" s="54">
        <f t="shared" si="113"/>
        <v>4595607442</v>
      </c>
      <c r="O394" s="54">
        <f t="shared" si="113"/>
        <v>9604588389</v>
      </c>
      <c r="P394" s="55"/>
      <c r="Q394" s="55"/>
    </row>
    <row r="395" spans="1:17" s="3" customFormat="1" outlineLevel="1" x14ac:dyDescent="0.25">
      <c r="A395" s="8"/>
      <c r="B395" s="8"/>
      <c r="C395" s="8"/>
      <c r="D395" s="8"/>
      <c r="E395" s="9"/>
      <c r="F395" s="8"/>
      <c r="G395" s="8"/>
      <c r="H395" s="12"/>
      <c r="I395" s="20"/>
      <c r="J395" s="32"/>
      <c r="K395" s="42"/>
      <c r="L395" s="42"/>
      <c r="M395" s="42"/>
      <c r="N395" s="42"/>
      <c r="O395" s="42"/>
      <c r="P395" s="55"/>
      <c r="Q395" s="55"/>
    </row>
    <row r="396" spans="1:17" ht="21" outlineLevel="1" x14ac:dyDescent="0.35">
      <c r="A396" s="8"/>
      <c r="B396" s="8"/>
      <c r="C396" s="8"/>
      <c r="D396" s="8"/>
      <c r="E396" s="9"/>
      <c r="F396" s="8"/>
      <c r="G396" s="8"/>
      <c r="H396" s="12"/>
      <c r="I396" s="61" t="s">
        <v>210</v>
      </c>
      <c r="J396" s="32"/>
      <c r="K396" s="42"/>
      <c r="L396" s="42"/>
      <c r="M396" s="42"/>
      <c r="N396" s="42"/>
      <c r="O396" s="42"/>
      <c r="P396" s="57"/>
      <c r="Q396" s="57"/>
    </row>
    <row r="397" spans="1:17" outlineLevel="1" x14ac:dyDescent="0.25">
      <c r="A397" s="8"/>
      <c r="B397" s="8"/>
      <c r="C397" s="8"/>
      <c r="D397" s="8"/>
      <c r="E397" s="9"/>
      <c r="F397" s="8"/>
      <c r="G397" s="8"/>
      <c r="H397" s="12"/>
      <c r="I397" s="16" t="s">
        <v>273</v>
      </c>
      <c r="J397" s="32"/>
      <c r="K397" s="42"/>
      <c r="L397" s="42"/>
      <c r="M397" s="42"/>
      <c r="N397" s="42"/>
      <c r="O397" s="42"/>
      <c r="P397" s="55"/>
      <c r="Q397" s="55"/>
    </row>
    <row r="398" spans="1:17" s="2" customFormat="1" ht="15" customHeight="1" outlineLevel="2" x14ac:dyDescent="0.25">
      <c r="A398" s="6">
        <v>31</v>
      </c>
      <c r="B398" s="6" t="s">
        <v>5</v>
      </c>
      <c r="C398" s="6" t="s">
        <v>288</v>
      </c>
      <c r="D398" s="6" t="s">
        <v>22</v>
      </c>
      <c r="E398" s="6" t="s">
        <v>124</v>
      </c>
      <c r="F398" s="6" t="s">
        <v>561</v>
      </c>
      <c r="G398" s="6" t="s">
        <v>170</v>
      </c>
      <c r="H398" s="13">
        <v>30137333</v>
      </c>
      <c r="I398" s="17" t="s">
        <v>423</v>
      </c>
      <c r="J398" s="29">
        <v>646605000</v>
      </c>
      <c r="K398" s="41">
        <v>10064000</v>
      </c>
      <c r="L398" s="41">
        <v>392541000</v>
      </c>
      <c r="M398" s="41">
        <v>0</v>
      </c>
      <c r="N398" s="41">
        <f t="shared" ref="N398:N401" si="114">L398-M398</f>
        <v>392541000</v>
      </c>
      <c r="O398" s="41">
        <f>J398-(K398+L398)</f>
        <v>244000000</v>
      </c>
      <c r="P398" s="56" t="s">
        <v>275</v>
      </c>
      <c r="Q398" s="56" t="s">
        <v>10</v>
      </c>
    </row>
    <row r="399" spans="1:17" s="2" customFormat="1" ht="15" customHeight="1" outlineLevel="2" x14ac:dyDescent="0.25">
      <c r="A399" s="6">
        <v>31</v>
      </c>
      <c r="B399" s="6" t="s">
        <v>5</v>
      </c>
      <c r="C399" s="6" t="s">
        <v>277</v>
      </c>
      <c r="D399" s="6" t="s">
        <v>22</v>
      </c>
      <c r="E399" s="6" t="s">
        <v>124</v>
      </c>
      <c r="F399" s="6" t="s">
        <v>103</v>
      </c>
      <c r="G399" s="6" t="s">
        <v>170</v>
      </c>
      <c r="H399" s="13" t="s">
        <v>125</v>
      </c>
      <c r="I399" s="17" t="s">
        <v>126</v>
      </c>
      <c r="J399" s="29">
        <v>577269093</v>
      </c>
      <c r="K399" s="41">
        <v>242799871</v>
      </c>
      <c r="L399" s="41">
        <v>182013078</v>
      </c>
      <c r="M399" s="41">
        <v>0</v>
      </c>
      <c r="N399" s="41">
        <f t="shared" si="114"/>
        <v>182013078</v>
      </c>
      <c r="O399" s="41">
        <f>J399-(K399+L399)</f>
        <v>152456144</v>
      </c>
      <c r="P399" s="56" t="s">
        <v>275</v>
      </c>
      <c r="Q399" s="56" t="s">
        <v>8</v>
      </c>
    </row>
    <row r="400" spans="1:17" s="2" customFormat="1" ht="15" customHeight="1" outlineLevel="2" x14ac:dyDescent="0.25">
      <c r="A400" s="6">
        <v>31</v>
      </c>
      <c r="B400" s="6" t="s">
        <v>5</v>
      </c>
      <c r="C400" s="6" t="s">
        <v>276</v>
      </c>
      <c r="D400" s="6" t="s">
        <v>22</v>
      </c>
      <c r="E400" s="6" t="s">
        <v>124</v>
      </c>
      <c r="F400" s="6" t="s">
        <v>561</v>
      </c>
      <c r="G400" s="6" t="s">
        <v>170</v>
      </c>
      <c r="H400" s="13">
        <v>30125798</v>
      </c>
      <c r="I400" s="17" t="s">
        <v>143</v>
      </c>
      <c r="J400" s="29">
        <v>573500851</v>
      </c>
      <c r="K400" s="41">
        <v>304082848</v>
      </c>
      <c r="L400" s="41">
        <v>269418003</v>
      </c>
      <c r="M400" s="41">
        <v>0</v>
      </c>
      <c r="N400" s="41">
        <f t="shared" si="114"/>
        <v>269418003</v>
      </c>
      <c r="O400" s="41">
        <f>J400-(K400+L400)</f>
        <v>0</v>
      </c>
      <c r="P400" s="56" t="s">
        <v>275</v>
      </c>
      <c r="Q400" s="56" t="s">
        <v>144</v>
      </c>
    </row>
    <row r="401" spans="1:17" s="2" customFormat="1" ht="15" customHeight="1" outlineLevel="2" x14ac:dyDescent="0.25">
      <c r="A401" s="6">
        <v>31</v>
      </c>
      <c r="B401" s="6" t="s">
        <v>5</v>
      </c>
      <c r="C401" s="6" t="s">
        <v>285</v>
      </c>
      <c r="D401" s="6" t="s">
        <v>22</v>
      </c>
      <c r="E401" s="6" t="s">
        <v>124</v>
      </c>
      <c r="F401" s="6" t="s">
        <v>103</v>
      </c>
      <c r="G401" s="6" t="s">
        <v>170</v>
      </c>
      <c r="H401" s="13">
        <v>30133755</v>
      </c>
      <c r="I401" s="17" t="s">
        <v>70</v>
      </c>
      <c r="J401" s="29">
        <v>8508500000</v>
      </c>
      <c r="K401" s="41">
        <v>3998661000</v>
      </c>
      <c r="L401" s="41">
        <f>600000000+1000000000</f>
        <v>1600000000</v>
      </c>
      <c r="M401" s="41">
        <v>0</v>
      </c>
      <c r="N401" s="41">
        <f t="shared" si="114"/>
        <v>1600000000</v>
      </c>
      <c r="O401" s="41">
        <f>J401-(K401+L401)</f>
        <v>2909839000</v>
      </c>
      <c r="P401" s="56" t="s">
        <v>275</v>
      </c>
      <c r="Q401" s="56" t="s">
        <v>10</v>
      </c>
    </row>
    <row r="402" spans="1:17" outlineLevel="2" x14ac:dyDescent="0.25">
      <c r="A402" s="8"/>
      <c r="B402" s="8"/>
      <c r="C402" s="8"/>
      <c r="D402" s="8"/>
      <c r="E402" s="8"/>
      <c r="F402" s="8"/>
      <c r="G402" s="8"/>
      <c r="H402" s="12"/>
      <c r="I402" s="16" t="s">
        <v>437</v>
      </c>
      <c r="J402" s="30">
        <f t="shared" ref="J402:O402" si="115">SUBTOTAL(9,J398:J401)</f>
        <v>10305874944</v>
      </c>
      <c r="K402" s="30">
        <f t="shared" si="115"/>
        <v>4555607719</v>
      </c>
      <c r="L402" s="30">
        <f t="shared" si="115"/>
        <v>2443972081</v>
      </c>
      <c r="M402" s="30">
        <f t="shared" si="115"/>
        <v>0</v>
      </c>
      <c r="N402" s="30">
        <f t="shared" si="115"/>
        <v>2443972081</v>
      </c>
      <c r="O402" s="30">
        <f t="shared" si="115"/>
        <v>3306295144</v>
      </c>
      <c r="P402" s="55"/>
      <c r="Q402" s="55"/>
    </row>
    <row r="403" spans="1:17" outlineLevel="2" x14ac:dyDescent="0.25">
      <c r="A403" s="8"/>
      <c r="B403" s="8"/>
      <c r="C403" s="8"/>
      <c r="D403" s="8"/>
      <c r="E403" s="8"/>
      <c r="F403" s="8"/>
      <c r="G403" s="8"/>
      <c r="H403" s="12"/>
      <c r="I403" s="18"/>
      <c r="J403" s="28"/>
      <c r="K403" s="40"/>
      <c r="L403" s="40"/>
      <c r="M403" s="40"/>
      <c r="N403" s="40"/>
      <c r="O403" s="40"/>
      <c r="P403" s="55"/>
      <c r="Q403" s="55"/>
    </row>
    <row r="404" spans="1:17" outlineLevel="2" x14ac:dyDescent="0.25">
      <c r="A404" s="8"/>
      <c r="B404" s="8"/>
      <c r="C404" s="8"/>
      <c r="D404" s="8"/>
      <c r="E404" s="8"/>
      <c r="F404" s="8"/>
      <c r="G404" s="8"/>
      <c r="H404" s="12"/>
      <c r="I404" s="16" t="s">
        <v>438</v>
      </c>
      <c r="J404" s="28"/>
      <c r="K404" s="40"/>
      <c r="L404" s="40"/>
      <c r="M404" s="40"/>
      <c r="N404" s="40"/>
      <c r="O404" s="40"/>
      <c r="P404" s="55"/>
      <c r="Q404" s="55"/>
    </row>
    <row r="405" spans="1:17" s="2" customFormat="1" ht="15" customHeight="1" outlineLevel="2" x14ac:dyDescent="0.25">
      <c r="A405" s="6">
        <v>31</v>
      </c>
      <c r="B405" s="6" t="s">
        <v>56</v>
      </c>
      <c r="C405" s="6" t="s">
        <v>277</v>
      </c>
      <c r="D405" s="6" t="s">
        <v>22</v>
      </c>
      <c r="E405" s="6" t="s">
        <v>124</v>
      </c>
      <c r="F405" s="6" t="s">
        <v>103</v>
      </c>
      <c r="G405" s="6" t="s">
        <v>170</v>
      </c>
      <c r="H405" s="13">
        <v>30396578</v>
      </c>
      <c r="I405" s="17" t="s">
        <v>317</v>
      </c>
      <c r="J405" s="29">
        <v>1965875000</v>
      </c>
      <c r="K405" s="41">
        <v>0</v>
      </c>
      <c r="L405" s="41">
        <f>196587500+982556002</f>
        <v>1179143502</v>
      </c>
      <c r="M405" s="41">
        <v>0</v>
      </c>
      <c r="N405" s="41">
        <f t="shared" ref="N405:N410" si="116">L405-M405</f>
        <v>1179143502</v>
      </c>
      <c r="O405" s="41">
        <f t="shared" ref="O405:O410" si="117">J405-(K405+L405)</f>
        <v>786731498</v>
      </c>
      <c r="P405" s="56" t="s">
        <v>279</v>
      </c>
      <c r="Q405" s="56" t="s">
        <v>10</v>
      </c>
    </row>
    <row r="406" spans="1:17" s="2" customFormat="1" ht="15" customHeight="1" outlineLevel="2" x14ac:dyDescent="0.25">
      <c r="A406" s="6">
        <v>24</v>
      </c>
      <c r="B406" s="6" t="s">
        <v>56</v>
      </c>
      <c r="C406" s="6" t="s">
        <v>274</v>
      </c>
      <c r="D406" s="6" t="s">
        <v>22</v>
      </c>
      <c r="E406" s="6" t="s">
        <v>124</v>
      </c>
      <c r="F406" s="6" t="s">
        <v>561</v>
      </c>
      <c r="G406" s="6" t="s">
        <v>170</v>
      </c>
      <c r="H406" s="13" t="s">
        <v>443</v>
      </c>
      <c r="I406" s="17" t="s">
        <v>444</v>
      </c>
      <c r="J406" s="29">
        <v>418628558</v>
      </c>
      <c r="K406" s="41">
        <v>0</v>
      </c>
      <c r="L406" s="29">
        <v>418628558.37150991</v>
      </c>
      <c r="M406" s="41">
        <v>0</v>
      </c>
      <c r="N406" s="41">
        <f t="shared" si="116"/>
        <v>418628558.37150991</v>
      </c>
      <c r="O406" s="41">
        <f t="shared" si="117"/>
        <v>-0.37150990962982178</v>
      </c>
      <c r="P406" s="56" t="s">
        <v>516</v>
      </c>
      <c r="Q406" s="56" t="s">
        <v>295</v>
      </c>
    </row>
    <row r="407" spans="1:17" s="2" customFormat="1" ht="15" customHeight="1" outlineLevel="2" x14ac:dyDescent="0.25">
      <c r="A407" s="6">
        <v>29</v>
      </c>
      <c r="B407" s="6" t="s">
        <v>56</v>
      </c>
      <c r="C407" s="6" t="s">
        <v>278</v>
      </c>
      <c r="D407" s="6" t="s">
        <v>22</v>
      </c>
      <c r="E407" s="6" t="s">
        <v>124</v>
      </c>
      <c r="F407" s="6" t="s">
        <v>561</v>
      </c>
      <c r="G407" s="6" t="s">
        <v>170</v>
      </c>
      <c r="H407" s="13">
        <v>30488884</v>
      </c>
      <c r="I407" s="17" t="s">
        <v>640</v>
      </c>
      <c r="J407" s="29">
        <v>249188000</v>
      </c>
      <c r="K407" s="41">
        <v>0</v>
      </c>
      <c r="L407" s="29">
        <v>0</v>
      </c>
      <c r="M407" s="41">
        <v>0</v>
      </c>
      <c r="N407" s="41">
        <f t="shared" si="116"/>
        <v>0</v>
      </c>
      <c r="O407" s="41">
        <f t="shared" si="117"/>
        <v>249188000</v>
      </c>
      <c r="P407" s="56" t="s">
        <v>641</v>
      </c>
      <c r="Q407" s="56" t="s">
        <v>10</v>
      </c>
    </row>
    <row r="408" spans="1:17" s="2" customFormat="1" ht="15" customHeight="1" outlineLevel="2" x14ac:dyDescent="0.25">
      <c r="A408" s="6">
        <v>24</v>
      </c>
      <c r="B408" s="6" t="s">
        <v>56</v>
      </c>
      <c r="C408" s="6" t="s">
        <v>290</v>
      </c>
      <c r="D408" s="6" t="s">
        <v>22</v>
      </c>
      <c r="E408" s="6" t="s">
        <v>124</v>
      </c>
      <c r="F408" s="6" t="s">
        <v>561</v>
      </c>
      <c r="G408" s="6" t="s">
        <v>170</v>
      </c>
      <c r="H408" s="13" t="s">
        <v>443</v>
      </c>
      <c r="I408" s="17" t="s">
        <v>445</v>
      </c>
      <c r="J408" s="29">
        <v>418628558</v>
      </c>
      <c r="K408" s="41">
        <v>0</v>
      </c>
      <c r="L408" s="29">
        <v>418628558.37150991</v>
      </c>
      <c r="M408" s="41">
        <v>0</v>
      </c>
      <c r="N408" s="41">
        <f t="shared" si="116"/>
        <v>418628558.37150991</v>
      </c>
      <c r="O408" s="41">
        <f t="shared" si="117"/>
        <v>-0.37150990962982178</v>
      </c>
      <c r="P408" s="56" t="s">
        <v>516</v>
      </c>
      <c r="Q408" s="56" t="s">
        <v>295</v>
      </c>
    </row>
    <row r="409" spans="1:17" s="2" customFormat="1" ht="15" customHeight="1" outlineLevel="2" x14ac:dyDescent="0.25">
      <c r="A409" s="6">
        <v>24</v>
      </c>
      <c r="B409" s="6" t="s">
        <v>56</v>
      </c>
      <c r="C409" s="6" t="s">
        <v>278</v>
      </c>
      <c r="D409" s="6" t="s">
        <v>22</v>
      </c>
      <c r="E409" s="6" t="s">
        <v>124</v>
      </c>
      <c r="F409" s="6" t="s">
        <v>561</v>
      </c>
      <c r="G409" s="6" t="s">
        <v>170</v>
      </c>
      <c r="H409" s="13" t="s">
        <v>443</v>
      </c>
      <c r="I409" s="17" t="s">
        <v>446</v>
      </c>
      <c r="J409" s="29">
        <v>418628558</v>
      </c>
      <c r="K409" s="41">
        <v>0</v>
      </c>
      <c r="L409" s="29">
        <v>418628558.37150991</v>
      </c>
      <c r="M409" s="41">
        <v>0</v>
      </c>
      <c r="N409" s="41">
        <f t="shared" si="116"/>
        <v>418628558.37150991</v>
      </c>
      <c r="O409" s="41">
        <f t="shared" si="117"/>
        <v>-0.37150990962982178</v>
      </c>
      <c r="P409" s="56" t="s">
        <v>516</v>
      </c>
      <c r="Q409" s="56" t="s">
        <v>295</v>
      </c>
    </row>
    <row r="410" spans="1:17" s="2" customFormat="1" ht="15" customHeight="1" outlineLevel="2" x14ac:dyDescent="0.25">
      <c r="A410" s="6">
        <v>33</v>
      </c>
      <c r="B410" s="6" t="s">
        <v>56</v>
      </c>
      <c r="C410" s="6" t="s">
        <v>288</v>
      </c>
      <c r="D410" s="6" t="s">
        <v>22</v>
      </c>
      <c r="E410" s="6" t="s">
        <v>124</v>
      </c>
      <c r="F410" s="6" t="s">
        <v>79</v>
      </c>
      <c r="G410" s="6" t="s">
        <v>170</v>
      </c>
      <c r="H410" s="13" t="s">
        <v>250</v>
      </c>
      <c r="I410" s="17" t="s">
        <v>441</v>
      </c>
      <c r="J410" s="29">
        <v>1700697600</v>
      </c>
      <c r="K410" s="41">
        <v>0</v>
      </c>
      <c r="L410" s="29">
        <v>1700697600</v>
      </c>
      <c r="M410" s="41">
        <v>51208498</v>
      </c>
      <c r="N410" s="41">
        <f t="shared" si="116"/>
        <v>1649489102</v>
      </c>
      <c r="O410" s="41">
        <f t="shared" si="117"/>
        <v>0</v>
      </c>
      <c r="P410" s="56" t="s">
        <v>275</v>
      </c>
      <c r="Q410" s="56" t="s">
        <v>10</v>
      </c>
    </row>
    <row r="411" spans="1:17" outlineLevel="2" x14ac:dyDescent="0.25">
      <c r="A411" s="8"/>
      <c r="B411" s="8"/>
      <c r="C411" s="8"/>
      <c r="D411" s="8"/>
      <c r="E411" s="8"/>
      <c r="F411" s="8"/>
      <c r="G411" s="8"/>
      <c r="H411" s="12"/>
      <c r="I411" s="16" t="s">
        <v>338</v>
      </c>
      <c r="J411" s="30">
        <f t="shared" ref="J411:O411" si="118">SUBTOTAL(9,J405:J410)</f>
        <v>5171646274</v>
      </c>
      <c r="K411" s="30">
        <f t="shared" si="118"/>
        <v>0</v>
      </c>
      <c r="L411" s="30">
        <f t="shared" si="118"/>
        <v>4135726777.1145301</v>
      </c>
      <c r="M411" s="30">
        <f t="shared" si="118"/>
        <v>51208498</v>
      </c>
      <c r="N411" s="30">
        <f t="shared" si="118"/>
        <v>4084518279.1145301</v>
      </c>
      <c r="O411" s="30">
        <f t="shared" si="118"/>
        <v>1035919496.8854703</v>
      </c>
      <c r="P411" s="55"/>
      <c r="Q411" s="55"/>
    </row>
    <row r="412" spans="1:17" outlineLevel="2" x14ac:dyDescent="0.25">
      <c r="A412" s="8"/>
      <c r="B412" s="8"/>
      <c r="C412" s="8"/>
      <c r="D412" s="8"/>
      <c r="E412" s="8"/>
      <c r="F412" s="8"/>
      <c r="G412" s="8"/>
      <c r="H412" s="12"/>
      <c r="I412" s="18"/>
      <c r="J412" s="28"/>
      <c r="K412" s="40"/>
      <c r="L412" s="40"/>
      <c r="M412" s="40"/>
      <c r="N412" s="40"/>
      <c r="O412" s="40"/>
      <c r="P412" s="55"/>
      <c r="Q412" s="55"/>
    </row>
    <row r="413" spans="1:17" outlineLevel="1" x14ac:dyDescent="0.25">
      <c r="A413" s="8"/>
      <c r="B413" s="8"/>
      <c r="C413" s="8"/>
      <c r="D413" s="8"/>
      <c r="E413" s="9"/>
      <c r="F413" s="8"/>
      <c r="G413" s="8"/>
      <c r="H413" s="12"/>
      <c r="I413" s="19" t="s">
        <v>211</v>
      </c>
      <c r="J413" s="31">
        <f t="shared" ref="J413:O413" si="119">J411+J402</f>
        <v>15477521218</v>
      </c>
      <c r="K413" s="31">
        <f t="shared" si="119"/>
        <v>4555607719</v>
      </c>
      <c r="L413" s="31">
        <f t="shared" si="119"/>
        <v>6579698858.1145306</v>
      </c>
      <c r="M413" s="31">
        <f t="shared" si="119"/>
        <v>51208498</v>
      </c>
      <c r="N413" s="31">
        <f t="shared" si="119"/>
        <v>6528490360.1145306</v>
      </c>
      <c r="O413" s="31">
        <f t="shared" si="119"/>
        <v>4342214640.8854704</v>
      </c>
      <c r="P413" s="55"/>
      <c r="Q413" s="55"/>
    </row>
    <row r="414" spans="1:17" s="3" customFormat="1" outlineLevel="1" x14ac:dyDescent="0.25">
      <c r="A414" s="8"/>
      <c r="B414" s="8"/>
      <c r="C414" s="8"/>
      <c r="D414" s="8"/>
      <c r="E414" s="9"/>
      <c r="F414" s="8"/>
      <c r="G414" s="8"/>
      <c r="H414" s="12"/>
      <c r="I414" s="20"/>
      <c r="J414" s="32"/>
      <c r="K414" s="42"/>
      <c r="L414" s="42"/>
      <c r="M414" s="42"/>
      <c r="N414" s="42"/>
      <c r="O414" s="42"/>
      <c r="P414" s="55"/>
      <c r="Q414" s="55"/>
    </row>
    <row r="415" spans="1:17" ht="18.75" outlineLevel="1" x14ac:dyDescent="0.3">
      <c r="A415" s="8"/>
      <c r="B415" s="8"/>
      <c r="C415" s="8"/>
      <c r="D415" s="8"/>
      <c r="E415" s="9"/>
      <c r="F415" s="8"/>
      <c r="G415" s="8"/>
      <c r="H415" s="12"/>
      <c r="I415" s="53" t="s">
        <v>222</v>
      </c>
      <c r="J415" s="54">
        <f t="shared" ref="J415:O415" si="120">J413+J394+J364+J343+J318+J309+J284+J260+J238+J216</f>
        <v>131602964279</v>
      </c>
      <c r="K415" s="54">
        <f t="shared" si="120"/>
        <v>43406071374</v>
      </c>
      <c r="L415" s="54">
        <f t="shared" si="120"/>
        <v>25862433379.114532</v>
      </c>
      <c r="M415" s="54">
        <f t="shared" si="120"/>
        <v>532287268</v>
      </c>
      <c r="N415" s="54">
        <f t="shared" si="120"/>
        <v>25330146111.114532</v>
      </c>
      <c r="O415" s="54">
        <f t="shared" si="120"/>
        <v>62334459525.885468</v>
      </c>
      <c r="P415" s="55"/>
      <c r="Q415" s="55"/>
    </row>
    <row r="416" spans="1:17" s="3" customFormat="1" outlineLevel="1" x14ac:dyDescent="0.25">
      <c r="A416" s="8"/>
      <c r="B416" s="8"/>
      <c r="C416" s="8"/>
      <c r="D416" s="8"/>
      <c r="E416" s="9"/>
      <c r="F416" s="8"/>
      <c r="G416" s="8"/>
      <c r="H416" s="12"/>
      <c r="I416" s="20"/>
      <c r="J416" s="32"/>
      <c r="K416" s="42"/>
      <c r="L416" s="42"/>
      <c r="M416" s="42"/>
      <c r="N416" s="42"/>
      <c r="O416" s="42"/>
      <c r="P416" s="55"/>
      <c r="Q416" s="55"/>
    </row>
    <row r="417" spans="1:17" s="3" customFormat="1" ht="26.25" outlineLevel="1" x14ac:dyDescent="0.4">
      <c r="A417" s="8"/>
      <c r="B417" s="8"/>
      <c r="C417" s="8"/>
      <c r="D417" s="8"/>
      <c r="E417" s="9"/>
      <c r="F417" s="8"/>
      <c r="G417" s="8"/>
      <c r="H417" s="12"/>
      <c r="I417" s="65" t="s">
        <v>223</v>
      </c>
      <c r="J417" s="32"/>
      <c r="K417" s="42"/>
      <c r="L417" s="42"/>
      <c r="M417" s="42"/>
      <c r="N417" s="42"/>
      <c r="O417" s="42"/>
      <c r="P417" s="55"/>
      <c r="Q417" s="55"/>
    </row>
    <row r="418" spans="1:17" s="3" customFormat="1" outlineLevel="1" x14ac:dyDescent="0.25">
      <c r="A418" s="8"/>
      <c r="B418" s="8"/>
      <c r="C418" s="8"/>
      <c r="D418" s="8"/>
      <c r="E418" s="9"/>
      <c r="F418" s="8"/>
      <c r="G418" s="8"/>
      <c r="H418" s="12"/>
      <c r="I418" s="23" t="s">
        <v>273</v>
      </c>
      <c r="J418" s="32"/>
      <c r="K418" s="42"/>
      <c r="L418" s="42"/>
      <c r="M418" s="42"/>
      <c r="N418" s="42"/>
      <c r="O418" s="42"/>
      <c r="P418" s="55"/>
      <c r="Q418" s="55"/>
    </row>
    <row r="419" spans="1:17" s="2" customFormat="1" ht="15" customHeight="1" outlineLevel="2" x14ac:dyDescent="0.25">
      <c r="A419" s="6">
        <v>31</v>
      </c>
      <c r="B419" s="6" t="s">
        <v>5</v>
      </c>
      <c r="C419" s="6" t="s">
        <v>315</v>
      </c>
      <c r="D419" s="6" t="s">
        <v>30</v>
      </c>
      <c r="E419" s="6" t="s">
        <v>31</v>
      </c>
      <c r="F419" s="6" t="s">
        <v>103</v>
      </c>
      <c r="G419" s="6" t="s">
        <v>170</v>
      </c>
      <c r="H419" s="13">
        <v>30094891</v>
      </c>
      <c r="I419" s="17" t="s">
        <v>32</v>
      </c>
      <c r="J419" s="29">
        <v>4093774619</v>
      </c>
      <c r="K419" s="41">
        <v>4077499258</v>
      </c>
      <c r="L419" s="41">
        <v>16275361</v>
      </c>
      <c r="M419" s="41">
        <v>0</v>
      </c>
      <c r="N419" s="41">
        <f t="shared" ref="N419:N420" si="121">L419-M419</f>
        <v>16275361</v>
      </c>
      <c r="O419" s="41">
        <f>J419-(K419+L419)</f>
        <v>0</v>
      </c>
      <c r="P419" s="56" t="s">
        <v>275</v>
      </c>
      <c r="Q419" s="56" t="s">
        <v>8</v>
      </c>
    </row>
    <row r="420" spans="1:17" s="2" customFormat="1" ht="15" customHeight="1" outlineLevel="2" x14ac:dyDescent="0.25">
      <c r="A420" s="6">
        <v>31</v>
      </c>
      <c r="B420" s="6" t="s">
        <v>5</v>
      </c>
      <c r="C420" s="6" t="s">
        <v>285</v>
      </c>
      <c r="D420" s="6" t="s">
        <v>30</v>
      </c>
      <c r="E420" s="6" t="s">
        <v>31</v>
      </c>
      <c r="F420" s="6" t="s">
        <v>103</v>
      </c>
      <c r="G420" s="6" t="s">
        <v>170</v>
      </c>
      <c r="H420" s="13">
        <v>30121787</v>
      </c>
      <c r="I420" s="17" t="s">
        <v>65</v>
      </c>
      <c r="J420" s="29">
        <v>744201003</v>
      </c>
      <c r="K420" s="41">
        <v>0</v>
      </c>
      <c r="L420" s="41">
        <v>684201003</v>
      </c>
      <c r="M420" s="41">
        <v>0</v>
      </c>
      <c r="N420" s="41">
        <f t="shared" si="121"/>
        <v>684201003</v>
      </c>
      <c r="O420" s="41">
        <f>J420-(K420+L420)</f>
        <v>60000000</v>
      </c>
      <c r="P420" s="56" t="s">
        <v>275</v>
      </c>
      <c r="Q420" s="56" t="s">
        <v>8</v>
      </c>
    </row>
    <row r="421" spans="1:17" outlineLevel="2" x14ac:dyDescent="0.25">
      <c r="A421" s="8"/>
      <c r="B421" s="8"/>
      <c r="C421" s="8"/>
      <c r="D421" s="8"/>
      <c r="E421" s="8"/>
      <c r="F421" s="8"/>
      <c r="G421" s="8"/>
      <c r="H421" s="12"/>
      <c r="I421" s="16" t="s">
        <v>437</v>
      </c>
      <c r="J421" s="30">
        <f t="shared" ref="J421:O421" si="122">SUBTOTAL(9,J419:J420)</f>
        <v>4837975622</v>
      </c>
      <c r="K421" s="30">
        <f t="shared" si="122"/>
        <v>4077499258</v>
      </c>
      <c r="L421" s="30">
        <f t="shared" si="122"/>
        <v>700476364</v>
      </c>
      <c r="M421" s="30">
        <f t="shared" si="122"/>
        <v>0</v>
      </c>
      <c r="N421" s="30">
        <f t="shared" si="122"/>
        <v>700476364</v>
      </c>
      <c r="O421" s="30">
        <f t="shared" si="122"/>
        <v>60000000</v>
      </c>
      <c r="P421" s="55"/>
      <c r="Q421" s="55"/>
    </row>
    <row r="422" spans="1:17" outlineLevel="2" x14ac:dyDescent="0.25">
      <c r="A422" s="8"/>
      <c r="B422" s="8"/>
      <c r="C422" s="8"/>
      <c r="D422" s="8"/>
      <c r="E422" s="8"/>
      <c r="F422" s="8"/>
      <c r="G422" s="8"/>
      <c r="H422" s="12"/>
      <c r="I422" s="18"/>
      <c r="J422" s="28"/>
      <c r="K422" s="40"/>
      <c r="L422" s="40"/>
      <c r="M422" s="40"/>
      <c r="N422" s="40"/>
      <c r="O422" s="40"/>
      <c r="P422" s="55"/>
      <c r="Q422" s="55"/>
    </row>
    <row r="423" spans="1:17" outlineLevel="2" x14ac:dyDescent="0.25">
      <c r="A423" s="8"/>
      <c r="B423" s="8"/>
      <c r="C423" s="8"/>
      <c r="D423" s="8"/>
      <c r="E423" s="8"/>
      <c r="F423" s="8"/>
      <c r="G423" s="8"/>
      <c r="H423" s="12"/>
      <c r="I423" s="16" t="s">
        <v>438</v>
      </c>
      <c r="J423" s="28"/>
      <c r="K423" s="40"/>
      <c r="L423" s="40"/>
      <c r="M423" s="40"/>
      <c r="N423" s="40"/>
      <c r="O423" s="40"/>
      <c r="P423" s="55"/>
      <c r="Q423" s="55"/>
    </row>
    <row r="424" spans="1:17" s="2" customFormat="1" ht="15" customHeight="1" outlineLevel="2" x14ac:dyDescent="0.25">
      <c r="A424" s="6">
        <v>31</v>
      </c>
      <c r="B424" s="6" t="s">
        <v>56</v>
      </c>
      <c r="C424" s="6" t="s">
        <v>274</v>
      </c>
      <c r="D424" s="6" t="s">
        <v>30</v>
      </c>
      <c r="E424" s="6" t="s">
        <v>31</v>
      </c>
      <c r="F424" s="6" t="s">
        <v>6</v>
      </c>
      <c r="G424" s="6" t="s">
        <v>170</v>
      </c>
      <c r="H424" s="13">
        <v>30092606</v>
      </c>
      <c r="I424" s="17" t="s">
        <v>318</v>
      </c>
      <c r="J424" s="29">
        <v>1182852000</v>
      </c>
      <c r="K424" s="41">
        <v>0</v>
      </c>
      <c r="L424" s="41">
        <v>100000000</v>
      </c>
      <c r="M424" s="41">
        <v>0</v>
      </c>
      <c r="N424" s="41">
        <f>L424-M424</f>
        <v>100000000</v>
      </c>
      <c r="O424" s="41">
        <f>J424-(K424+L424)</f>
        <v>1082852000</v>
      </c>
      <c r="P424" s="56" t="s">
        <v>101</v>
      </c>
      <c r="Q424" s="56" t="s">
        <v>8</v>
      </c>
    </row>
    <row r="425" spans="1:17" outlineLevel="2" x14ac:dyDescent="0.25">
      <c r="A425" s="8"/>
      <c r="B425" s="8"/>
      <c r="C425" s="8"/>
      <c r="D425" s="8"/>
      <c r="E425" s="8"/>
      <c r="F425" s="8"/>
      <c r="G425" s="8"/>
      <c r="H425" s="12"/>
      <c r="I425" s="16" t="s">
        <v>338</v>
      </c>
      <c r="J425" s="30">
        <f t="shared" ref="J425:O425" si="123">SUBTOTAL(9,J424)</f>
        <v>1182852000</v>
      </c>
      <c r="K425" s="30">
        <f t="shared" si="123"/>
        <v>0</v>
      </c>
      <c r="L425" s="30">
        <f t="shared" si="123"/>
        <v>100000000</v>
      </c>
      <c r="M425" s="30">
        <f t="shared" si="123"/>
        <v>0</v>
      </c>
      <c r="N425" s="30">
        <f t="shared" si="123"/>
        <v>100000000</v>
      </c>
      <c r="O425" s="30">
        <f t="shared" si="123"/>
        <v>1082852000</v>
      </c>
      <c r="P425" s="55"/>
      <c r="Q425" s="55"/>
    </row>
    <row r="426" spans="1:17" outlineLevel="2" x14ac:dyDescent="0.25">
      <c r="A426" s="8"/>
      <c r="B426" s="8"/>
      <c r="C426" s="8"/>
      <c r="D426" s="8"/>
      <c r="E426" s="8"/>
      <c r="F426" s="8"/>
      <c r="G426" s="8"/>
      <c r="H426" s="12"/>
      <c r="I426" s="18"/>
      <c r="J426" s="28"/>
      <c r="K426" s="40"/>
      <c r="L426" s="40"/>
      <c r="M426" s="40"/>
      <c r="N426" s="40"/>
      <c r="O426" s="40"/>
      <c r="P426" s="55"/>
      <c r="Q426" s="55"/>
    </row>
    <row r="427" spans="1:17" outlineLevel="2" x14ac:dyDescent="0.25">
      <c r="A427" s="8"/>
      <c r="B427" s="8"/>
      <c r="C427" s="8"/>
      <c r="D427" s="8"/>
      <c r="E427" s="8"/>
      <c r="F427" s="8"/>
      <c r="G427" s="8"/>
      <c r="H427" s="12"/>
      <c r="I427" s="16" t="s">
        <v>280</v>
      </c>
      <c r="J427" s="28"/>
      <c r="K427" s="40"/>
      <c r="L427" s="40"/>
      <c r="M427" s="40"/>
      <c r="N427" s="40"/>
      <c r="O427" s="40"/>
      <c r="P427" s="55"/>
      <c r="Q427" s="55"/>
    </row>
    <row r="428" spans="1:17" s="2" customFormat="1" ht="15" customHeight="1" outlineLevel="2" x14ac:dyDescent="0.25">
      <c r="A428" s="6">
        <v>31</v>
      </c>
      <c r="B428" s="6" t="s">
        <v>11</v>
      </c>
      <c r="C428" s="6" t="s">
        <v>277</v>
      </c>
      <c r="D428" s="6" t="s">
        <v>30</v>
      </c>
      <c r="E428" s="6" t="s">
        <v>31</v>
      </c>
      <c r="F428" s="6" t="s">
        <v>103</v>
      </c>
      <c r="G428" s="6" t="s">
        <v>170</v>
      </c>
      <c r="H428" s="13">
        <v>30371775</v>
      </c>
      <c r="I428" s="17" t="s">
        <v>258</v>
      </c>
      <c r="J428" s="29">
        <v>200210000</v>
      </c>
      <c r="K428" s="41">
        <v>0</v>
      </c>
      <c r="L428" s="41">
        <v>10000000</v>
      </c>
      <c r="M428" s="41">
        <v>0</v>
      </c>
      <c r="N428" s="41">
        <f t="shared" ref="N428:N432" si="124">L428-M428</f>
        <v>10000000</v>
      </c>
      <c r="O428" s="41">
        <f>J428-(K428+L428)</f>
        <v>190210000</v>
      </c>
      <c r="P428" s="56" t="s">
        <v>283</v>
      </c>
      <c r="Q428" s="56" t="s">
        <v>417</v>
      </c>
    </row>
    <row r="429" spans="1:17" s="2" customFormat="1" ht="15" customHeight="1" outlineLevel="2" x14ac:dyDescent="0.25">
      <c r="A429" s="6">
        <v>31</v>
      </c>
      <c r="B429" s="6" t="s">
        <v>11</v>
      </c>
      <c r="C429" s="6" t="s">
        <v>274</v>
      </c>
      <c r="D429" s="6" t="s">
        <v>30</v>
      </c>
      <c r="E429" s="6" t="s">
        <v>31</v>
      </c>
      <c r="F429" s="6" t="s">
        <v>6</v>
      </c>
      <c r="G429" s="6" t="s">
        <v>170</v>
      </c>
      <c r="H429" s="13">
        <v>30076949</v>
      </c>
      <c r="I429" s="17" t="s">
        <v>387</v>
      </c>
      <c r="J429" s="29">
        <v>6869766000</v>
      </c>
      <c r="K429" s="41">
        <v>0</v>
      </c>
      <c r="L429" s="41">
        <v>10000000</v>
      </c>
      <c r="M429" s="41">
        <v>0</v>
      </c>
      <c r="N429" s="41">
        <f t="shared" si="124"/>
        <v>10000000</v>
      </c>
      <c r="O429" s="41">
        <f>J429-(K429+L429)</f>
        <v>6859766000</v>
      </c>
      <c r="P429" s="56" t="s">
        <v>283</v>
      </c>
      <c r="Q429" s="56" t="s">
        <v>298</v>
      </c>
    </row>
    <row r="430" spans="1:17" s="2" customFormat="1" ht="15" customHeight="1" outlineLevel="2" x14ac:dyDescent="0.25">
      <c r="A430" s="6">
        <v>31</v>
      </c>
      <c r="B430" s="6" t="s">
        <v>11</v>
      </c>
      <c r="C430" s="6" t="s">
        <v>276</v>
      </c>
      <c r="D430" s="6" t="s">
        <v>30</v>
      </c>
      <c r="E430" s="6" t="s">
        <v>31</v>
      </c>
      <c r="F430" s="6" t="s">
        <v>561</v>
      </c>
      <c r="G430" s="6" t="s">
        <v>170</v>
      </c>
      <c r="H430" s="13">
        <v>20140221</v>
      </c>
      <c r="I430" s="17" t="s">
        <v>411</v>
      </c>
      <c r="J430" s="29">
        <v>465211000</v>
      </c>
      <c r="K430" s="41">
        <v>0</v>
      </c>
      <c r="L430" s="41">
        <v>46521100</v>
      </c>
      <c r="M430" s="41">
        <v>0</v>
      </c>
      <c r="N430" s="41">
        <f t="shared" si="124"/>
        <v>46521100</v>
      </c>
      <c r="O430" s="41">
        <f>J430-(K430+L430)</f>
        <v>418689900</v>
      </c>
      <c r="P430" s="56" t="s">
        <v>283</v>
      </c>
      <c r="Q430" s="56" t="s">
        <v>310</v>
      </c>
    </row>
    <row r="431" spans="1:17" s="2" customFormat="1" ht="15" customHeight="1" outlineLevel="2" x14ac:dyDescent="0.25">
      <c r="A431" s="6">
        <v>31</v>
      </c>
      <c r="B431" s="6" t="s">
        <v>11</v>
      </c>
      <c r="C431" s="6" t="s">
        <v>315</v>
      </c>
      <c r="D431" s="6" t="s">
        <v>30</v>
      </c>
      <c r="E431" s="6" t="s">
        <v>31</v>
      </c>
      <c r="F431" s="6" t="s">
        <v>561</v>
      </c>
      <c r="G431" s="6" t="s">
        <v>9</v>
      </c>
      <c r="H431" s="13">
        <v>40001645</v>
      </c>
      <c r="I431" s="17" t="s">
        <v>612</v>
      </c>
      <c r="J431" s="29">
        <v>62000000</v>
      </c>
      <c r="K431" s="41">
        <v>0</v>
      </c>
      <c r="L431" s="41">
        <v>6200000</v>
      </c>
      <c r="M431" s="41">
        <v>0</v>
      </c>
      <c r="N431" s="41">
        <f t="shared" si="124"/>
        <v>6200000</v>
      </c>
      <c r="O431" s="41">
        <f>J431-(K431+L431)</f>
        <v>55800000</v>
      </c>
      <c r="P431" s="56" t="s">
        <v>283</v>
      </c>
      <c r="Q431" s="56" t="s">
        <v>417</v>
      </c>
    </row>
    <row r="432" spans="1:17" s="2" customFormat="1" ht="15" customHeight="1" outlineLevel="2" x14ac:dyDescent="0.25">
      <c r="A432" s="6">
        <v>31</v>
      </c>
      <c r="B432" s="6" t="s">
        <v>11</v>
      </c>
      <c r="C432" s="6" t="s">
        <v>285</v>
      </c>
      <c r="D432" s="6" t="s">
        <v>30</v>
      </c>
      <c r="E432" s="6" t="s">
        <v>31</v>
      </c>
      <c r="F432" s="6" t="s">
        <v>14</v>
      </c>
      <c r="G432" s="6" t="s">
        <v>170</v>
      </c>
      <c r="H432" s="13">
        <v>30486273</v>
      </c>
      <c r="I432" s="17" t="s">
        <v>389</v>
      </c>
      <c r="J432" s="29">
        <v>240000000</v>
      </c>
      <c r="K432" s="41">
        <v>0</v>
      </c>
      <c r="L432" s="41">
        <v>12000000</v>
      </c>
      <c r="M432" s="41">
        <v>0</v>
      </c>
      <c r="N432" s="41">
        <f t="shared" si="124"/>
        <v>12000000</v>
      </c>
      <c r="O432" s="41">
        <f>J432-(K432+L432)</f>
        <v>228000000</v>
      </c>
      <c r="P432" s="56" t="s">
        <v>283</v>
      </c>
      <c r="Q432" s="56" t="s">
        <v>417</v>
      </c>
    </row>
    <row r="433" spans="1:17" outlineLevel="2" x14ac:dyDescent="0.25">
      <c r="A433" s="8"/>
      <c r="B433" s="8"/>
      <c r="C433" s="8"/>
      <c r="D433" s="8"/>
      <c r="E433" s="8"/>
      <c r="F433" s="8"/>
      <c r="G433" s="8"/>
      <c r="H433" s="12"/>
      <c r="I433" s="16" t="s">
        <v>293</v>
      </c>
      <c r="J433" s="30">
        <f t="shared" ref="J433:O433" si="125">SUBTOTAL(9,J428:J432)</f>
        <v>7837187000</v>
      </c>
      <c r="K433" s="30">
        <f t="shared" si="125"/>
        <v>0</v>
      </c>
      <c r="L433" s="30">
        <f t="shared" si="125"/>
        <v>84721100</v>
      </c>
      <c r="M433" s="30">
        <f t="shared" si="125"/>
        <v>0</v>
      </c>
      <c r="N433" s="30">
        <f t="shared" si="125"/>
        <v>84721100</v>
      </c>
      <c r="O433" s="30">
        <f t="shared" si="125"/>
        <v>7752465900</v>
      </c>
      <c r="P433" s="55"/>
      <c r="Q433" s="55"/>
    </row>
    <row r="434" spans="1:17" outlineLevel="2" x14ac:dyDescent="0.25">
      <c r="A434" s="8"/>
      <c r="B434" s="8"/>
      <c r="C434" s="8"/>
      <c r="D434" s="8"/>
      <c r="E434" s="8"/>
      <c r="F434" s="8"/>
      <c r="G434" s="8"/>
      <c r="H434" s="12"/>
      <c r="I434" s="18"/>
      <c r="J434" s="28"/>
      <c r="K434" s="40"/>
      <c r="L434" s="40"/>
      <c r="M434" s="40"/>
      <c r="N434" s="40"/>
      <c r="O434" s="40"/>
      <c r="P434" s="55"/>
      <c r="Q434" s="55"/>
    </row>
    <row r="435" spans="1:17" ht="18.75" outlineLevel="1" x14ac:dyDescent="0.3">
      <c r="A435" s="8"/>
      <c r="B435" s="8"/>
      <c r="C435" s="8"/>
      <c r="D435" s="8"/>
      <c r="E435" s="9"/>
      <c r="F435" s="8"/>
      <c r="G435" s="8"/>
      <c r="H435" s="12"/>
      <c r="I435" s="53" t="s">
        <v>189</v>
      </c>
      <c r="J435" s="54">
        <f t="shared" ref="J435:O435" si="126">J433+J425+J421</f>
        <v>13858014622</v>
      </c>
      <c r="K435" s="54">
        <f t="shared" si="126"/>
        <v>4077499258</v>
      </c>
      <c r="L435" s="54">
        <f t="shared" si="126"/>
        <v>885197464</v>
      </c>
      <c r="M435" s="54">
        <f t="shared" si="126"/>
        <v>0</v>
      </c>
      <c r="N435" s="54">
        <f t="shared" si="126"/>
        <v>885197464</v>
      </c>
      <c r="O435" s="54">
        <f t="shared" si="126"/>
        <v>8895317900</v>
      </c>
      <c r="P435" s="55"/>
      <c r="Q435" s="55"/>
    </row>
    <row r="436" spans="1:17" s="3" customFormat="1" outlineLevel="1" x14ac:dyDescent="0.25">
      <c r="A436" s="8"/>
      <c r="B436" s="8"/>
      <c r="C436" s="8"/>
      <c r="D436" s="8"/>
      <c r="E436" s="9"/>
      <c r="F436" s="8"/>
      <c r="G436" s="8"/>
      <c r="H436" s="12"/>
      <c r="I436" s="20"/>
      <c r="J436" s="32"/>
      <c r="K436" s="42"/>
      <c r="L436" s="42"/>
      <c r="M436" s="42"/>
      <c r="N436" s="42"/>
      <c r="O436" s="42"/>
      <c r="P436" s="55"/>
      <c r="Q436" s="55"/>
    </row>
    <row r="437" spans="1:17" ht="26.25" outlineLevel="1" x14ac:dyDescent="0.4">
      <c r="A437" s="8"/>
      <c r="B437" s="8"/>
      <c r="C437" s="8"/>
      <c r="D437" s="8"/>
      <c r="E437" s="9"/>
      <c r="F437" s="8"/>
      <c r="G437" s="8"/>
      <c r="H437" s="12"/>
      <c r="I437" s="65" t="s">
        <v>224</v>
      </c>
      <c r="J437" s="32"/>
      <c r="K437" s="42"/>
      <c r="L437" s="42"/>
      <c r="M437" s="42"/>
      <c r="N437" s="42"/>
      <c r="O437" s="42"/>
      <c r="P437" s="55"/>
      <c r="Q437" s="55"/>
    </row>
    <row r="438" spans="1:17" outlineLevel="1" x14ac:dyDescent="0.25">
      <c r="A438" s="8"/>
      <c r="B438" s="8"/>
      <c r="C438" s="8"/>
      <c r="D438" s="8"/>
      <c r="E438" s="9"/>
      <c r="F438" s="8"/>
      <c r="G438" s="8"/>
      <c r="H438" s="12"/>
      <c r="I438" s="23" t="s">
        <v>273</v>
      </c>
      <c r="J438" s="32"/>
      <c r="K438" s="42"/>
      <c r="L438" s="42"/>
      <c r="M438" s="42"/>
      <c r="N438" s="42"/>
      <c r="O438" s="42"/>
      <c r="P438" s="55"/>
      <c r="Q438" s="55"/>
    </row>
    <row r="439" spans="1:17" s="3" customFormat="1" ht="15" customHeight="1" outlineLevel="1" x14ac:dyDescent="0.25">
      <c r="A439" s="10">
        <v>31</v>
      </c>
      <c r="B439" s="10" t="s">
        <v>5</v>
      </c>
      <c r="C439" s="10" t="s">
        <v>276</v>
      </c>
      <c r="D439" s="10" t="s">
        <v>30</v>
      </c>
      <c r="E439" s="10" t="s">
        <v>33</v>
      </c>
      <c r="F439" s="6" t="s">
        <v>561</v>
      </c>
      <c r="G439" s="10" t="s">
        <v>9</v>
      </c>
      <c r="H439" s="14">
        <v>30112093</v>
      </c>
      <c r="I439" s="24" t="s">
        <v>34</v>
      </c>
      <c r="J439" s="34">
        <v>145469000</v>
      </c>
      <c r="K439" s="41">
        <v>95426000</v>
      </c>
      <c r="L439" s="43">
        <v>50043000</v>
      </c>
      <c r="M439" s="41">
        <v>0</v>
      </c>
      <c r="N439" s="41">
        <f t="shared" ref="N439:N443" si="127">L439-M439</f>
        <v>50043000</v>
      </c>
      <c r="O439" s="41">
        <f>J439-(K439+L439)</f>
        <v>0</v>
      </c>
      <c r="P439" s="56" t="s">
        <v>275</v>
      </c>
      <c r="Q439" s="56" t="s">
        <v>8</v>
      </c>
    </row>
    <row r="440" spans="1:17" s="3" customFormat="1" ht="15" customHeight="1" outlineLevel="1" x14ac:dyDescent="0.25">
      <c r="A440" s="10">
        <v>31</v>
      </c>
      <c r="B440" s="10" t="s">
        <v>5</v>
      </c>
      <c r="C440" s="10" t="s">
        <v>274</v>
      </c>
      <c r="D440" s="10" t="s">
        <v>30</v>
      </c>
      <c r="E440" s="10" t="s">
        <v>33</v>
      </c>
      <c r="F440" s="6" t="s">
        <v>21</v>
      </c>
      <c r="G440" s="6" t="s">
        <v>170</v>
      </c>
      <c r="H440" s="48">
        <v>30083781</v>
      </c>
      <c r="I440" s="24" t="s">
        <v>657</v>
      </c>
      <c r="J440" s="29">
        <v>118300000</v>
      </c>
      <c r="K440" s="41">
        <v>93439000</v>
      </c>
      <c r="L440" s="41">
        <v>0</v>
      </c>
      <c r="M440" s="41">
        <v>0</v>
      </c>
      <c r="N440" s="41">
        <f t="shared" si="127"/>
        <v>0</v>
      </c>
      <c r="O440" s="41">
        <f>J440-(K440+L440)</f>
        <v>24861000</v>
      </c>
      <c r="P440" s="56" t="s">
        <v>275</v>
      </c>
      <c r="Q440" s="56" t="s">
        <v>8</v>
      </c>
    </row>
    <row r="441" spans="1:17" s="3" customFormat="1" ht="15" customHeight="1" outlineLevel="1" x14ac:dyDescent="0.25">
      <c r="A441" s="10">
        <v>31</v>
      </c>
      <c r="B441" s="10" t="s">
        <v>5</v>
      </c>
      <c r="C441" s="6" t="s">
        <v>285</v>
      </c>
      <c r="D441" s="10" t="s">
        <v>30</v>
      </c>
      <c r="E441" s="10" t="s">
        <v>33</v>
      </c>
      <c r="F441" s="6" t="s">
        <v>103</v>
      </c>
      <c r="G441" s="6" t="s">
        <v>170</v>
      </c>
      <c r="H441" s="48">
        <v>30115252</v>
      </c>
      <c r="I441" s="24" t="s">
        <v>570</v>
      </c>
      <c r="J441" s="29">
        <v>469412000</v>
      </c>
      <c r="K441" s="41">
        <v>454775994</v>
      </c>
      <c r="L441" s="41">
        <v>1350000</v>
      </c>
      <c r="M441" s="41">
        <v>1350000</v>
      </c>
      <c r="N441" s="41">
        <f t="shared" si="127"/>
        <v>0</v>
      </c>
      <c r="O441" s="41">
        <f>J441-(K441+L441)</f>
        <v>13286006</v>
      </c>
      <c r="P441" s="56" t="s">
        <v>275</v>
      </c>
      <c r="Q441" s="56" t="s">
        <v>8</v>
      </c>
    </row>
    <row r="442" spans="1:17" s="3" customFormat="1" ht="15" customHeight="1" outlineLevel="1" x14ac:dyDescent="0.25">
      <c r="A442" s="10">
        <v>31</v>
      </c>
      <c r="B442" s="10" t="s">
        <v>5</v>
      </c>
      <c r="C442" s="10" t="s">
        <v>290</v>
      </c>
      <c r="D442" s="10" t="s">
        <v>30</v>
      </c>
      <c r="E442" s="10" t="s">
        <v>33</v>
      </c>
      <c r="F442" s="6" t="s">
        <v>561</v>
      </c>
      <c r="G442" s="6" t="s">
        <v>170</v>
      </c>
      <c r="H442" s="48">
        <v>30210322</v>
      </c>
      <c r="I442" s="24" t="s">
        <v>656</v>
      </c>
      <c r="J442" s="29">
        <v>79679134</v>
      </c>
      <c r="K442" s="41">
        <v>79679134</v>
      </c>
      <c r="L442" s="41">
        <v>0</v>
      </c>
      <c r="M442" s="41">
        <v>0</v>
      </c>
      <c r="N442" s="41">
        <f t="shared" si="127"/>
        <v>0</v>
      </c>
      <c r="O442" s="41">
        <f>J442-(K442+L442)</f>
        <v>0</v>
      </c>
      <c r="P442" s="56" t="s">
        <v>564</v>
      </c>
      <c r="Q442" s="56" t="s">
        <v>8</v>
      </c>
    </row>
    <row r="443" spans="1:17" s="2" customFormat="1" ht="15" customHeight="1" outlineLevel="2" x14ac:dyDescent="0.25">
      <c r="A443" s="6">
        <v>31</v>
      </c>
      <c r="B443" s="6" t="s">
        <v>5</v>
      </c>
      <c r="C443" s="6" t="s">
        <v>274</v>
      </c>
      <c r="D443" s="6" t="s">
        <v>30</v>
      </c>
      <c r="E443" s="6" t="s">
        <v>33</v>
      </c>
      <c r="F443" s="6" t="s">
        <v>6</v>
      </c>
      <c r="G443" s="6" t="s">
        <v>170</v>
      </c>
      <c r="H443" s="13">
        <v>30085972</v>
      </c>
      <c r="I443" s="17" t="s">
        <v>321</v>
      </c>
      <c r="J443" s="29">
        <v>1805576892</v>
      </c>
      <c r="K443" s="41">
        <v>133526108</v>
      </c>
      <c r="L443" s="41">
        <f>356000000-1350000</f>
        <v>354650000</v>
      </c>
      <c r="M443" s="41">
        <v>71485772</v>
      </c>
      <c r="N443" s="41">
        <f t="shared" si="127"/>
        <v>283164228</v>
      </c>
      <c r="O443" s="41">
        <f>J443-(K443+L443)</f>
        <v>1317400784</v>
      </c>
      <c r="P443" s="56" t="s">
        <v>275</v>
      </c>
      <c r="Q443" s="56" t="s">
        <v>8</v>
      </c>
    </row>
    <row r="444" spans="1:17" s="2" customFormat="1" outlineLevel="1" x14ac:dyDescent="0.25">
      <c r="A444" s="3"/>
      <c r="B444" s="3"/>
      <c r="C444" s="3"/>
      <c r="D444" s="3"/>
      <c r="E444" s="5"/>
      <c r="F444" s="3"/>
      <c r="G444" s="3"/>
      <c r="H444" s="15"/>
      <c r="I444" s="22" t="s">
        <v>437</v>
      </c>
      <c r="J444" s="30">
        <f t="shared" ref="J444:O444" si="128">SUBTOTAL(9,J439:J443)</f>
        <v>2618437026</v>
      </c>
      <c r="K444" s="30">
        <f t="shared" si="128"/>
        <v>856846236</v>
      </c>
      <c r="L444" s="30">
        <f t="shared" si="128"/>
        <v>406043000</v>
      </c>
      <c r="M444" s="30">
        <f t="shared" si="128"/>
        <v>72835772</v>
      </c>
      <c r="N444" s="30">
        <f t="shared" si="128"/>
        <v>333207228</v>
      </c>
      <c r="O444" s="30">
        <f t="shared" si="128"/>
        <v>1355547790</v>
      </c>
      <c r="P444" s="59"/>
      <c r="Q444" s="59"/>
    </row>
    <row r="445" spans="1:17" s="2" customFormat="1" outlineLevel="1" x14ac:dyDescent="0.25">
      <c r="A445" s="3"/>
      <c r="B445" s="3"/>
      <c r="C445" s="3"/>
      <c r="D445" s="3"/>
      <c r="E445" s="5"/>
      <c r="F445" s="3"/>
      <c r="G445" s="3"/>
      <c r="H445" s="15"/>
      <c r="I445" s="20"/>
      <c r="J445" s="35"/>
      <c r="K445" s="44"/>
      <c r="L445" s="44"/>
      <c r="M445" s="44"/>
      <c r="N445" s="44"/>
      <c r="O445" s="44"/>
      <c r="P445" s="59"/>
      <c r="Q445" s="59"/>
    </row>
    <row r="446" spans="1:17" outlineLevel="2" x14ac:dyDescent="0.25">
      <c r="A446" s="8"/>
      <c r="B446" s="8"/>
      <c r="C446" s="8"/>
      <c r="D446" s="8"/>
      <c r="E446" s="8"/>
      <c r="F446" s="8"/>
      <c r="G446" s="8"/>
      <c r="H446" s="12"/>
      <c r="I446" s="16" t="s">
        <v>438</v>
      </c>
      <c r="J446" s="28"/>
      <c r="K446" s="40"/>
      <c r="L446" s="40"/>
      <c r="M446" s="40"/>
      <c r="N446" s="40"/>
      <c r="O446" s="40"/>
      <c r="P446" s="55"/>
      <c r="Q446" s="55"/>
    </row>
    <row r="447" spans="1:17" s="2" customFormat="1" ht="15" customHeight="1" outlineLevel="2" x14ac:dyDescent="0.25">
      <c r="A447" s="6">
        <v>31</v>
      </c>
      <c r="B447" s="6" t="s">
        <v>56</v>
      </c>
      <c r="C447" s="6" t="s">
        <v>288</v>
      </c>
      <c r="D447" s="6" t="s">
        <v>30</v>
      </c>
      <c r="E447" s="6" t="s">
        <v>33</v>
      </c>
      <c r="F447" s="6" t="s">
        <v>561</v>
      </c>
      <c r="G447" s="6" t="s">
        <v>170</v>
      </c>
      <c r="H447" s="13">
        <v>30103434</v>
      </c>
      <c r="I447" s="17" t="s">
        <v>320</v>
      </c>
      <c r="J447" s="29">
        <v>357112000</v>
      </c>
      <c r="K447" s="41">
        <v>0</v>
      </c>
      <c r="L447" s="41">
        <v>357112000</v>
      </c>
      <c r="M447" s="41">
        <v>0</v>
      </c>
      <c r="N447" s="41">
        <f t="shared" ref="N447:N450" si="129">L447-M447</f>
        <v>357112000</v>
      </c>
      <c r="O447" s="41">
        <f>J447-(K447+L447)</f>
        <v>0</v>
      </c>
      <c r="P447" s="56" t="s">
        <v>97</v>
      </c>
      <c r="Q447" s="56" t="s">
        <v>8</v>
      </c>
    </row>
    <row r="448" spans="1:17" s="2" customFormat="1" ht="15" customHeight="1" outlineLevel="2" x14ac:dyDescent="0.25">
      <c r="A448" s="6">
        <v>31</v>
      </c>
      <c r="B448" s="6" t="s">
        <v>56</v>
      </c>
      <c r="C448" s="6" t="s">
        <v>356</v>
      </c>
      <c r="D448" s="6" t="s">
        <v>30</v>
      </c>
      <c r="E448" s="6" t="s">
        <v>33</v>
      </c>
      <c r="F448" s="6" t="s">
        <v>103</v>
      </c>
      <c r="G448" s="6" t="s">
        <v>170</v>
      </c>
      <c r="H448" s="13">
        <v>30137881</v>
      </c>
      <c r="I448" s="17" t="s">
        <v>319</v>
      </c>
      <c r="J448" s="29">
        <v>460895000</v>
      </c>
      <c r="K448" s="41">
        <v>0</v>
      </c>
      <c r="L448" s="41">
        <v>60000000</v>
      </c>
      <c r="M448" s="41">
        <v>0</v>
      </c>
      <c r="N448" s="41">
        <f t="shared" si="129"/>
        <v>60000000</v>
      </c>
      <c r="O448" s="41">
        <f>J448-(K448+L448)</f>
        <v>400895000</v>
      </c>
      <c r="P448" s="56" t="s">
        <v>279</v>
      </c>
      <c r="Q448" s="56" t="s">
        <v>10</v>
      </c>
    </row>
    <row r="449" spans="1:17" s="2" customFormat="1" ht="15" customHeight="1" outlineLevel="2" x14ac:dyDescent="0.25">
      <c r="A449" s="6">
        <v>29</v>
      </c>
      <c r="B449" s="6" t="s">
        <v>56</v>
      </c>
      <c r="C449" s="6" t="s">
        <v>274</v>
      </c>
      <c r="D449" s="6" t="s">
        <v>30</v>
      </c>
      <c r="E449" s="6" t="s">
        <v>33</v>
      </c>
      <c r="F449" s="6" t="s">
        <v>561</v>
      </c>
      <c r="G449" s="6" t="s">
        <v>170</v>
      </c>
      <c r="H449" s="13">
        <v>30486029</v>
      </c>
      <c r="I449" s="17" t="s">
        <v>519</v>
      </c>
      <c r="J449" s="29">
        <v>66631000</v>
      </c>
      <c r="K449" s="41">
        <v>0</v>
      </c>
      <c r="L449" s="29">
        <v>66631000</v>
      </c>
      <c r="M449" s="41">
        <v>0</v>
      </c>
      <c r="N449" s="41">
        <f t="shared" si="129"/>
        <v>66631000</v>
      </c>
      <c r="O449" s="41">
        <f>J449-(K449+L449)</f>
        <v>0</v>
      </c>
      <c r="P449" s="56" t="s">
        <v>515</v>
      </c>
      <c r="Q449" s="56" t="s">
        <v>10</v>
      </c>
    </row>
    <row r="450" spans="1:17" s="2" customFormat="1" ht="15" customHeight="1" outlineLevel="2" x14ac:dyDescent="0.25">
      <c r="A450" s="6">
        <v>31</v>
      </c>
      <c r="B450" s="6" t="s">
        <v>56</v>
      </c>
      <c r="C450" s="6" t="s">
        <v>285</v>
      </c>
      <c r="D450" s="6" t="s">
        <v>30</v>
      </c>
      <c r="E450" s="6" t="s">
        <v>33</v>
      </c>
      <c r="F450" s="6" t="s">
        <v>561</v>
      </c>
      <c r="G450" s="6" t="s">
        <v>170</v>
      </c>
      <c r="H450" s="13">
        <v>30341232</v>
      </c>
      <c r="I450" s="17" t="s">
        <v>413</v>
      </c>
      <c r="J450" s="29">
        <v>113883000</v>
      </c>
      <c r="K450" s="41">
        <v>0</v>
      </c>
      <c r="L450" s="41">
        <v>113883000</v>
      </c>
      <c r="M450" s="41">
        <v>0</v>
      </c>
      <c r="N450" s="41">
        <f t="shared" si="129"/>
        <v>113883000</v>
      </c>
      <c r="O450" s="41">
        <f>J450-(K450+L450)</f>
        <v>0</v>
      </c>
      <c r="P450" s="56" t="s">
        <v>515</v>
      </c>
      <c r="Q450" s="56" t="s">
        <v>8</v>
      </c>
    </row>
    <row r="451" spans="1:17" outlineLevel="2" x14ac:dyDescent="0.25">
      <c r="A451" s="8"/>
      <c r="B451" s="8"/>
      <c r="C451" s="8"/>
      <c r="D451" s="8"/>
      <c r="E451" s="8"/>
      <c r="F451" s="8"/>
      <c r="G451" s="8"/>
      <c r="H451" s="12"/>
      <c r="I451" s="16" t="s">
        <v>338</v>
      </c>
      <c r="J451" s="30">
        <f>SUBTOTAL(9,J447:J450)</f>
        <v>998521000</v>
      </c>
      <c r="K451" s="30">
        <f>SUBTOTAL(9,K447:K450)</f>
        <v>0</v>
      </c>
      <c r="L451" s="30">
        <f t="shared" ref="L451:O451" si="130">SUBTOTAL(9,L447:L450)</f>
        <v>597626000</v>
      </c>
      <c r="M451" s="30">
        <f t="shared" si="130"/>
        <v>0</v>
      </c>
      <c r="N451" s="30">
        <f t="shared" si="130"/>
        <v>597626000</v>
      </c>
      <c r="O451" s="30">
        <f t="shared" si="130"/>
        <v>400895000</v>
      </c>
      <c r="P451" s="55"/>
      <c r="Q451" s="55"/>
    </row>
    <row r="452" spans="1:17" outlineLevel="2" x14ac:dyDescent="0.25">
      <c r="A452" s="8"/>
      <c r="B452" s="8"/>
      <c r="C452" s="8"/>
      <c r="D452" s="8"/>
      <c r="E452" s="8"/>
      <c r="F452" s="8"/>
      <c r="G452" s="8"/>
      <c r="H452" s="12"/>
      <c r="I452" s="18"/>
      <c r="J452" s="28"/>
      <c r="K452" s="40"/>
      <c r="L452" s="40"/>
      <c r="M452" s="40"/>
      <c r="N452" s="40"/>
      <c r="O452" s="40"/>
      <c r="P452" s="55"/>
      <c r="Q452" s="55"/>
    </row>
    <row r="453" spans="1:17" outlineLevel="2" x14ac:dyDescent="0.25">
      <c r="A453" s="8"/>
      <c r="B453" s="8"/>
      <c r="C453" s="8"/>
      <c r="D453" s="8"/>
      <c r="E453" s="8"/>
      <c r="F453" s="8"/>
      <c r="G453" s="8"/>
      <c r="H453" s="12"/>
      <c r="I453" s="16" t="s">
        <v>280</v>
      </c>
      <c r="J453" s="28"/>
      <c r="K453" s="40"/>
      <c r="L453" s="40"/>
      <c r="M453" s="40"/>
      <c r="N453" s="40"/>
      <c r="O453" s="40"/>
      <c r="P453" s="55"/>
      <c r="Q453" s="55"/>
    </row>
    <row r="454" spans="1:17" s="2" customFormat="1" ht="15" customHeight="1" outlineLevel="2" x14ac:dyDescent="0.25">
      <c r="A454" s="6">
        <v>31</v>
      </c>
      <c r="B454" s="6" t="s">
        <v>11</v>
      </c>
      <c r="C454" s="6" t="s">
        <v>285</v>
      </c>
      <c r="D454" s="6" t="s">
        <v>30</v>
      </c>
      <c r="E454" s="6" t="s">
        <v>33</v>
      </c>
      <c r="F454" s="6" t="s">
        <v>14</v>
      </c>
      <c r="G454" s="6" t="s">
        <v>170</v>
      </c>
      <c r="H454" s="13">
        <v>30471852</v>
      </c>
      <c r="I454" s="17" t="s">
        <v>403</v>
      </c>
      <c r="J454" s="29">
        <v>708613000</v>
      </c>
      <c r="K454" s="41">
        <v>0</v>
      </c>
      <c r="L454" s="41">
        <v>10000000</v>
      </c>
      <c r="M454" s="41">
        <v>0</v>
      </c>
      <c r="N454" s="41">
        <f t="shared" ref="N454:N459" si="131">L454-M454</f>
        <v>10000000</v>
      </c>
      <c r="O454" s="41">
        <f t="shared" ref="O454:O459" si="132">J454-(K454+L454)</f>
        <v>698613000</v>
      </c>
      <c r="P454" s="56" t="s">
        <v>283</v>
      </c>
      <c r="Q454" s="56" t="s">
        <v>310</v>
      </c>
    </row>
    <row r="455" spans="1:17" s="2" customFormat="1" ht="15" customHeight="1" outlineLevel="2" x14ac:dyDescent="0.25">
      <c r="A455" s="6">
        <v>31</v>
      </c>
      <c r="B455" s="6" t="s">
        <v>11</v>
      </c>
      <c r="C455" s="6" t="s">
        <v>289</v>
      </c>
      <c r="D455" s="6" t="s">
        <v>30</v>
      </c>
      <c r="E455" s="6" t="s">
        <v>33</v>
      </c>
      <c r="F455" s="6" t="s">
        <v>81</v>
      </c>
      <c r="G455" s="6" t="s">
        <v>170</v>
      </c>
      <c r="H455" s="13">
        <v>40000032</v>
      </c>
      <c r="I455" s="17" t="s">
        <v>616</v>
      </c>
      <c r="J455" s="29">
        <v>88690000</v>
      </c>
      <c r="K455" s="41">
        <v>0</v>
      </c>
      <c r="L455" s="41">
        <v>88690000</v>
      </c>
      <c r="M455" s="41">
        <v>0</v>
      </c>
      <c r="N455" s="41">
        <f t="shared" si="131"/>
        <v>88690000</v>
      </c>
      <c r="O455" s="41">
        <f t="shared" si="132"/>
        <v>0</v>
      </c>
      <c r="P455" s="56" t="s">
        <v>283</v>
      </c>
      <c r="Q455" s="56" t="s">
        <v>8</v>
      </c>
    </row>
    <row r="456" spans="1:17" s="2" customFormat="1" ht="15" customHeight="1" outlineLevel="2" x14ac:dyDescent="0.25">
      <c r="A456" s="6">
        <v>31</v>
      </c>
      <c r="B456" s="6" t="s">
        <v>11</v>
      </c>
      <c r="C456" s="6" t="s">
        <v>274</v>
      </c>
      <c r="D456" s="6" t="s">
        <v>30</v>
      </c>
      <c r="E456" s="6" t="s">
        <v>33</v>
      </c>
      <c r="F456" s="6" t="s">
        <v>561</v>
      </c>
      <c r="G456" s="6" t="s">
        <v>170</v>
      </c>
      <c r="H456" s="13">
        <v>40001823</v>
      </c>
      <c r="I456" s="17" t="s">
        <v>643</v>
      </c>
      <c r="J456" s="29">
        <v>150000000</v>
      </c>
      <c r="K456" s="41">
        <v>0</v>
      </c>
      <c r="L456" s="41">
        <v>20000000</v>
      </c>
      <c r="M456" s="41">
        <v>0</v>
      </c>
      <c r="N456" s="41">
        <f t="shared" si="131"/>
        <v>20000000</v>
      </c>
      <c r="O456" s="41">
        <f t="shared" si="132"/>
        <v>130000000</v>
      </c>
      <c r="P456" s="56" t="s">
        <v>283</v>
      </c>
      <c r="Q456" s="56" t="s">
        <v>417</v>
      </c>
    </row>
    <row r="457" spans="1:17" s="2" customFormat="1" ht="15" customHeight="1" outlineLevel="2" x14ac:dyDescent="0.25">
      <c r="A457" s="6">
        <v>31</v>
      </c>
      <c r="B457" s="6" t="s">
        <v>11</v>
      </c>
      <c r="C457" s="6" t="s">
        <v>276</v>
      </c>
      <c r="D457" s="6" t="s">
        <v>30</v>
      </c>
      <c r="E457" s="6" t="s">
        <v>33</v>
      </c>
      <c r="F457" s="6" t="s">
        <v>561</v>
      </c>
      <c r="G457" s="6" t="s">
        <v>170</v>
      </c>
      <c r="H457" s="13">
        <v>30035122</v>
      </c>
      <c r="I457" s="17" t="s">
        <v>596</v>
      </c>
      <c r="J457" s="29">
        <v>217000000</v>
      </c>
      <c r="K457" s="41">
        <v>0</v>
      </c>
      <c r="L457" s="41">
        <v>20000000</v>
      </c>
      <c r="M457" s="41">
        <v>0</v>
      </c>
      <c r="N457" s="41">
        <f t="shared" si="131"/>
        <v>20000000</v>
      </c>
      <c r="O457" s="41">
        <f t="shared" si="132"/>
        <v>197000000</v>
      </c>
      <c r="P457" s="56" t="s">
        <v>283</v>
      </c>
      <c r="Q457" s="56" t="s">
        <v>417</v>
      </c>
    </row>
    <row r="458" spans="1:17" s="2" customFormat="1" ht="15" customHeight="1" outlineLevel="2" x14ac:dyDescent="0.25">
      <c r="A458" s="6">
        <v>31</v>
      </c>
      <c r="B458" s="6" t="s">
        <v>11</v>
      </c>
      <c r="C458" s="6" t="s">
        <v>288</v>
      </c>
      <c r="D458" s="6" t="s">
        <v>30</v>
      </c>
      <c r="E458" s="6" t="s">
        <v>33</v>
      </c>
      <c r="F458" s="6" t="s">
        <v>561</v>
      </c>
      <c r="G458" s="6" t="s">
        <v>170</v>
      </c>
      <c r="H458" s="13">
        <v>40001654</v>
      </c>
      <c r="I458" s="17" t="s">
        <v>611</v>
      </c>
      <c r="J458" s="29">
        <v>75500000</v>
      </c>
      <c r="K458" s="41">
        <v>0</v>
      </c>
      <c r="L458" s="41">
        <v>7500000</v>
      </c>
      <c r="M458" s="41">
        <v>0</v>
      </c>
      <c r="N458" s="41">
        <f t="shared" si="131"/>
        <v>7500000</v>
      </c>
      <c r="O458" s="41">
        <f t="shared" si="132"/>
        <v>68000000</v>
      </c>
      <c r="P458" s="56" t="s">
        <v>460</v>
      </c>
      <c r="Q458" s="56" t="s">
        <v>417</v>
      </c>
    </row>
    <row r="459" spans="1:17" s="2" customFormat="1" ht="15" customHeight="1" outlineLevel="2" x14ac:dyDescent="0.25">
      <c r="A459" s="6">
        <v>31</v>
      </c>
      <c r="B459" s="6" t="s">
        <v>11</v>
      </c>
      <c r="C459" s="6" t="s">
        <v>276</v>
      </c>
      <c r="D459" s="6" t="s">
        <v>30</v>
      </c>
      <c r="E459" s="6" t="s">
        <v>33</v>
      </c>
      <c r="F459" s="6" t="s">
        <v>561</v>
      </c>
      <c r="G459" s="6" t="s">
        <v>9</v>
      </c>
      <c r="H459" s="13">
        <v>30485368</v>
      </c>
      <c r="I459" s="17" t="s">
        <v>449</v>
      </c>
      <c r="J459" s="29">
        <v>101500000</v>
      </c>
      <c r="K459" s="41">
        <v>0</v>
      </c>
      <c r="L459" s="41">
        <v>10000000</v>
      </c>
      <c r="M459" s="41">
        <v>0</v>
      </c>
      <c r="N459" s="41">
        <f t="shared" si="131"/>
        <v>10000000</v>
      </c>
      <c r="O459" s="41">
        <f t="shared" si="132"/>
        <v>91500000</v>
      </c>
      <c r="P459" s="56" t="s">
        <v>283</v>
      </c>
      <c r="Q459" s="56" t="s">
        <v>417</v>
      </c>
    </row>
    <row r="460" spans="1:17" outlineLevel="2" x14ac:dyDescent="0.25">
      <c r="A460" s="8"/>
      <c r="B460" s="8"/>
      <c r="C460" s="8"/>
      <c r="D460" s="8"/>
      <c r="E460" s="8"/>
      <c r="F460" s="8"/>
      <c r="G460" s="8"/>
      <c r="H460" s="12"/>
      <c r="I460" s="16" t="s">
        <v>293</v>
      </c>
      <c r="J460" s="30">
        <f t="shared" ref="J460:O460" si="133">SUBTOTAL(9,J454:J459)</f>
        <v>1341303000</v>
      </c>
      <c r="K460" s="30">
        <f t="shared" si="133"/>
        <v>0</v>
      </c>
      <c r="L460" s="30">
        <f t="shared" si="133"/>
        <v>156190000</v>
      </c>
      <c r="M460" s="30">
        <f t="shared" si="133"/>
        <v>0</v>
      </c>
      <c r="N460" s="30">
        <f t="shared" si="133"/>
        <v>156190000</v>
      </c>
      <c r="O460" s="30">
        <f t="shared" si="133"/>
        <v>1185113000</v>
      </c>
      <c r="P460" s="55"/>
      <c r="Q460" s="55"/>
    </row>
    <row r="461" spans="1:17" outlineLevel="2" x14ac:dyDescent="0.25">
      <c r="A461" s="8"/>
      <c r="B461" s="8"/>
      <c r="C461" s="8"/>
      <c r="D461" s="8"/>
      <c r="E461" s="8"/>
      <c r="F461" s="8"/>
      <c r="G461" s="8"/>
      <c r="H461" s="12"/>
      <c r="I461" s="18"/>
      <c r="J461" s="28"/>
      <c r="K461" s="40"/>
      <c r="L461" s="40"/>
      <c r="M461" s="40"/>
      <c r="N461" s="40"/>
      <c r="O461" s="40"/>
      <c r="P461" s="55"/>
      <c r="Q461" s="55"/>
    </row>
    <row r="462" spans="1:17" ht="18.75" outlineLevel="1" x14ac:dyDescent="0.3">
      <c r="A462" s="8"/>
      <c r="B462" s="8"/>
      <c r="C462" s="8"/>
      <c r="D462" s="8"/>
      <c r="E462" s="9"/>
      <c r="F462" s="8"/>
      <c r="G462" s="8"/>
      <c r="H462" s="12"/>
      <c r="I462" s="53" t="s">
        <v>190</v>
      </c>
      <c r="J462" s="54">
        <f t="shared" ref="J462:O462" si="134">J460+J451+J444</f>
        <v>4958261026</v>
      </c>
      <c r="K462" s="54">
        <f t="shared" si="134"/>
        <v>856846236</v>
      </c>
      <c r="L462" s="54">
        <f t="shared" si="134"/>
        <v>1159859000</v>
      </c>
      <c r="M462" s="54">
        <f t="shared" si="134"/>
        <v>72835772</v>
      </c>
      <c r="N462" s="54">
        <f t="shared" si="134"/>
        <v>1087023228</v>
      </c>
      <c r="O462" s="54">
        <f t="shared" si="134"/>
        <v>2941555790</v>
      </c>
      <c r="P462" s="55"/>
      <c r="Q462" s="55"/>
    </row>
    <row r="463" spans="1:17" s="3" customFormat="1" ht="14.25" customHeight="1" outlineLevel="1" x14ac:dyDescent="0.25">
      <c r="A463" s="8"/>
      <c r="B463" s="8"/>
      <c r="C463" s="8"/>
      <c r="D463" s="8"/>
      <c r="E463" s="9"/>
      <c r="F463" s="8"/>
      <c r="G463" s="8"/>
      <c r="H463" s="12"/>
      <c r="I463" s="20"/>
      <c r="J463" s="32"/>
      <c r="K463" s="42"/>
      <c r="L463" s="42"/>
      <c r="M463" s="42"/>
      <c r="N463" s="42"/>
      <c r="O463" s="42"/>
      <c r="P463" s="55"/>
      <c r="Q463" s="55"/>
    </row>
    <row r="464" spans="1:17" ht="26.25" outlineLevel="1" x14ac:dyDescent="0.4">
      <c r="A464" s="8"/>
      <c r="B464" s="8"/>
      <c r="C464" s="8"/>
      <c r="D464" s="8"/>
      <c r="E464" s="9"/>
      <c r="F464" s="8"/>
      <c r="G464" s="8"/>
      <c r="H464" s="12"/>
      <c r="I464" s="65" t="s">
        <v>225</v>
      </c>
      <c r="J464" s="32"/>
      <c r="K464" s="42"/>
      <c r="L464" s="42"/>
      <c r="M464" s="42"/>
      <c r="N464" s="42"/>
      <c r="O464" s="42"/>
      <c r="P464" s="57"/>
      <c r="Q464" s="57"/>
    </row>
    <row r="465" spans="1:17" outlineLevel="1" x14ac:dyDescent="0.25">
      <c r="A465" s="8"/>
      <c r="B465" s="8"/>
      <c r="C465" s="8"/>
      <c r="D465" s="8"/>
      <c r="E465" s="9"/>
      <c r="F465" s="8"/>
      <c r="G465" s="8"/>
      <c r="H465" s="12"/>
      <c r="I465" s="23" t="s">
        <v>273</v>
      </c>
      <c r="J465" s="32"/>
      <c r="K465" s="42"/>
      <c r="L465" s="42"/>
      <c r="M465" s="42"/>
      <c r="N465" s="42"/>
      <c r="O465" s="42"/>
      <c r="P465" s="55"/>
      <c r="Q465" s="55"/>
    </row>
    <row r="466" spans="1:17" s="2" customFormat="1" ht="15" customHeight="1" outlineLevel="2" x14ac:dyDescent="0.25">
      <c r="A466" s="6">
        <v>33</v>
      </c>
      <c r="B466" s="6" t="s">
        <v>5</v>
      </c>
      <c r="C466" s="6" t="s">
        <v>285</v>
      </c>
      <c r="D466" s="6" t="s">
        <v>30</v>
      </c>
      <c r="E466" s="6" t="s">
        <v>35</v>
      </c>
      <c r="F466" s="6" t="s">
        <v>14</v>
      </c>
      <c r="G466" s="6" t="s">
        <v>170</v>
      </c>
      <c r="H466" s="13">
        <v>30091901</v>
      </c>
      <c r="I466" s="17" t="s">
        <v>119</v>
      </c>
      <c r="J466" s="29">
        <v>378809664</v>
      </c>
      <c r="K466" s="41">
        <v>219892030</v>
      </c>
      <c r="L466" s="41">
        <v>158917634</v>
      </c>
      <c r="M466" s="41">
        <v>0</v>
      </c>
      <c r="N466" s="41">
        <f t="shared" ref="N466:N468" si="135">L466-M466</f>
        <v>158917634</v>
      </c>
      <c r="O466" s="41">
        <f>J466-(K466+L466)</f>
        <v>0</v>
      </c>
      <c r="P466" s="56" t="s">
        <v>275</v>
      </c>
      <c r="Q466" s="56" t="s">
        <v>8</v>
      </c>
    </row>
    <row r="467" spans="1:17" s="2" customFormat="1" ht="15" customHeight="1" outlineLevel="2" x14ac:dyDescent="0.25">
      <c r="A467" s="6">
        <v>31</v>
      </c>
      <c r="B467" s="6" t="s">
        <v>5</v>
      </c>
      <c r="C467" s="6" t="s">
        <v>274</v>
      </c>
      <c r="D467" s="6" t="s">
        <v>30</v>
      </c>
      <c r="E467" s="6" t="s">
        <v>35</v>
      </c>
      <c r="F467" s="6" t="s">
        <v>561</v>
      </c>
      <c r="G467" s="6" t="s">
        <v>9</v>
      </c>
      <c r="H467" s="13">
        <v>30103252</v>
      </c>
      <c r="I467" s="17" t="s">
        <v>58</v>
      </c>
      <c r="J467" s="29">
        <v>62160000</v>
      </c>
      <c r="K467" s="41">
        <v>34165000</v>
      </c>
      <c r="L467" s="41">
        <v>7000000</v>
      </c>
      <c r="M467" s="41">
        <v>0</v>
      </c>
      <c r="N467" s="41">
        <f t="shared" si="135"/>
        <v>7000000</v>
      </c>
      <c r="O467" s="41">
        <f>J467-(K467+L467)</f>
        <v>20995000</v>
      </c>
      <c r="P467" s="56" t="s">
        <v>275</v>
      </c>
      <c r="Q467" s="56" t="s">
        <v>8</v>
      </c>
    </row>
    <row r="468" spans="1:17" s="2" customFormat="1" ht="15" customHeight="1" outlineLevel="2" x14ac:dyDescent="0.25">
      <c r="A468" s="6">
        <v>31</v>
      </c>
      <c r="B468" s="6" t="s">
        <v>5</v>
      </c>
      <c r="C468" s="6" t="s">
        <v>285</v>
      </c>
      <c r="D468" s="6" t="s">
        <v>30</v>
      </c>
      <c r="E468" s="6" t="s">
        <v>35</v>
      </c>
      <c r="F468" s="6" t="s">
        <v>15</v>
      </c>
      <c r="G468" s="6" t="s">
        <v>170</v>
      </c>
      <c r="H468" s="13">
        <v>30310674</v>
      </c>
      <c r="I468" s="17" t="s">
        <v>66</v>
      </c>
      <c r="J468" s="29">
        <v>746086051</v>
      </c>
      <c r="K468" s="41">
        <v>610427601</v>
      </c>
      <c r="L468" s="41">
        <v>120352270</v>
      </c>
      <c r="M468" s="41">
        <v>0</v>
      </c>
      <c r="N468" s="41">
        <f t="shared" si="135"/>
        <v>120352270</v>
      </c>
      <c r="O468" s="41">
        <f>J468-(K468+L468)</f>
        <v>15306180</v>
      </c>
      <c r="P468" s="56" t="s">
        <v>275</v>
      </c>
      <c r="Q468" s="56" t="s">
        <v>8</v>
      </c>
    </row>
    <row r="469" spans="1:17" outlineLevel="2" x14ac:dyDescent="0.25">
      <c r="A469" s="8"/>
      <c r="B469" s="8"/>
      <c r="C469" s="8"/>
      <c r="D469" s="8"/>
      <c r="E469" s="8"/>
      <c r="F469" s="8"/>
      <c r="G469" s="8"/>
      <c r="H469" s="12"/>
      <c r="I469" s="22" t="s">
        <v>437</v>
      </c>
      <c r="J469" s="33">
        <f t="shared" ref="J469:O469" si="136">SUBTOTAL(9,J466:J468)</f>
        <v>1187055715</v>
      </c>
      <c r="K469" s="33">
        <f t="shared" si="136"/>
        <v>864484631</v>
      </c>
      <c r="L469" s="33">
        <f t="shared" si="136"/>
        <v>286269904</v>
      </c>
      <c r="M469" s="33">
        <f t="shared" si="136"/>
        <v>0</v>
      </c>
      <c r="N469" s="33">
        <f t="shared" si="136"/>
        <v>286269904</v>
      </c>
      <c r="O469" s="33">
        <f t="shared" si="136"/>
        <v>36301180</v>
      </c>
      <c r="P469" s="55"/>
      <c r="Q469" s="55"/>
    </row>
    <row r="470" spans="1:17" outlineLevel="2" x14ac:dyDescent="0.25">
      <c r="A470" s="8"/>
      <c r="B470" s="8"/>
      <c r="C470" s="8"/>
      <c r="D470" s="8"/>
      <c r="E470" s="8"/>
      <c r="F470" s="8"/>
      <c r="G470" s="8"/>
      <c r="H470" s="12"/>
      <c r="I470" s="18"/>
      <c r="J470" s="28"/>
      <c r="K470" s="40"/>
      <c r="L470" s="40"/>
      <c r="M470" s="40"/>
      <c r="N470" s="40"/>
      <c r="O470" s="40"/>
      <c r="P470" s="55"/>
      <c r="Q470" s="55"/>
    </row>
    <row r="471" spans="1:17" outlineLevel="2" x14ac:dyDescent="0.25">
      <c r="A471" s="8"/>
      <c r="B471" s="8"/>
      <c r="C471" s="8"/>
      <c r="D471" s="8"/>
      <c r="E471" s="8"/>
      <c r="F471" s="8"/>
      <c r="G471" s="8"/>
      <c r="H471" s="12"/>
      <c r="I471" s="16" t="s">
        <v>438</v>
      </c>
      <c r="J471" s="28"/>
      <c r="K471" s="40"/>
      <c r="L471" s="40"/>
      <c r="M471" s="40"/>
      <c r="N471" s="40"/>
      <c r="O471" s="40"/>
      <c r="P471" s="55"/>
      <c r="Q471" s="55"/>
    </row>
    <row r="472" spans="1:17" s="2" customFormat="1" ht="15" customHeight="1" outlineLevel="2" x14ac:dyDescent="0.25">
      <c r="A472" s="6">
        <v>22</v>
      </c>
      <c r="B472" s="6" t="s">
        <v>56</v>
      </c>
      <c r="C472" s="6" t="s">
        <v>356</v>
      </c>
      <c r="D472" s="6" t="s">
        <v>30</v>
      </c>
      <c r="E472" s="6" t="s">
        <v>35</v>
      </c>
      <c r="F472" s="6" t="s">
        <v>561</v>
      </c>
      <c r="G472" s="6" t="s">
        <v>170</v>
      </c>
      <c r="H472" s="13">
        <v>30126522</v>
      </c>
      <c r="I472" s="17" t="s">
        <v>131</v>
      </c>
      <c r="J472" s="29">
        <v>120000000</v>
      </c>
      <c r="K472" s="41">
        <v>0</v>
      </c>
      <c r="L472" s="41">
        <v>40000000</v>
      </c>
      <c r="M472" s="41">
        <v>0</v>
      </c>
      <c r="N472" s="41">
        <f t="shared" ref="N472:N474" si="137">L472-M472</f>
        <v>40000000</v>
      </c>
      <c r="O472" s="41">
        <f>J472-(K472+L472)</f>
        <v>80000000</v>
      </c>
      <c r="P472" s="56" t="s">
        <v>279</v>
      </c>
      <c r="Q472" s="56" t="s">
        <v>8</v>
      </c>
    </row>
    <row r="473" spans="1:17" s="2" customFormat="1" ht="15" customHeight="1" outlineLevel="2" x14ac:dyDescent="0.25">
      <c r="A473" s="6">
        <v>31</v>
      </c>
      <c r="B473" s="6" t="s">
        <v>56</v>
      </c>
      <c r="C473" s="6" t="s">
        <v>285</v>
      </c>
      <c r="D473" s="6" t="s">
        <v>30</v>
      </c>
      <c r="E473" s="6" t="s">
        <v>35</v>
      </c>
      <c r="F473" s="6" t="s">
        <v>14</v>
      </c>
      <c r="G473" s="6" t="s">
        <v>170</v>
      </c>
      <c r="H473" s="13">
        <v>30466433</v>
      </c>
      <c r="I473" s="17" t="s">
        <v>457</v>
      </c>
      <c r="J473" s="29">
        <v>674063000</v>
      </c>
      <c r="K473" s="41">
        <v>0</v>
      </c>
      <c r="L473" s="41">
        <v>200000000</v>
      </c>
      <c r="M473" s="41">
        <v>0</v>
      </c>
      <c r="N473" s="41">
        <f t="shared" si="137"/>
        <v>200000000</v>
      </c>
      <c r="O473" s="41">
        <f>J473-(K473+L473)</f>
        <v>474063000</v>
      </c>
      <c r="P473" s="56" t="s">
        <v>279</v>
      </c>
      <c r="Q473" s="56" t="s">
        <v>8</v>
      </c>
    </row>
    <row r="474" spans="1:17" s="2" customFormat="1" ht="15" customHeight="1" outlineLevel="2" x14ac:dyDescent="0.25">
      <c r="A474" s="6">
        <v>31</v>
      </c>
      <c r="B474" s="6" t="s">
        <v>56</v>
      </c>
      <c r="C474" s="6" t="s">
        <v>274</v>
      </c>
      <c r="D474" s="6" t="s">
        <v>30</v>
      </c>
      <c r="E474" s="6" t="s">
        <v>35</v>
      </c>
      <c r="F474" s="6" t="s">
        <v>561</v>
      </c>
      <c r="G474" s="6" t="s">
        <v>9</v>
      </c>
      <c r="H474" s="13">
        <v>20157700</v>
      </c>
      <c r="I474" s="17" t="s">
        <v>322</v>
      </c>
      <c r="J474" s="29">
        <v>63638000</v>
      </c>
      <c r="K474" s="41">
        <v>0</v>
      </c>
      <c r="L474" s="41">
        <v>19000000</v>
      </c>
      <c r="M474" s="41">
        <v>0</v>
      </c>
      <c r="N474" s="41">
        <f t="shared" si="137"/>
        <v>19000000</v>
      </c>
      <c r="O474" s="41">
        <f>J474-(K474+L474)</f>
        <v>44638000</v>
      </c>
      <c r="P474" s="56" t="s">
        <v>515</v>
      </c>
      <c r="Q474" s="56" t="s">
        <v>8</v>
      </c>
    </row>
    <row r="475" spans="1:17" outlineLevel="2" x14ac:dyDescent="0.25">
      <c r="A475" s="8"/>
      <c r="B475" s="8"/>
      <c r="C475" s="8"/>
      <c r="D475" s="8"/>
      <c r="E475" s="8"/>
      <c r="F475" s="8"/>
      <c r="G475" s="8"/>
      <c r="H475" s="12"/>
      <c r="I475" s="16" t="s">
        <v>338</v>
      </c>
      <c r="J475" s="30">
        <f>SUBTOTAL(9,J472:J474)</f>
        <v>857701000</v>
      </c>
      <c r="K475" s="30">
        <f>SUBTOTAL(9,K472:K474)</f>
        <v>0</v>
      </c>
      <c r="L475" s="30">
        <f t="shared" ref="L475:O475" si="138">SUBTOTAL(9,L472:L474)</f>
        <v>259000000</v>
      </c>
      <c r="M475" s="30">
        <f t="shared" si="138"/>
        <v>0</v>
      </c>
      <c r="N475" s="30">
        <f t="shared" si="138"/>
        <v>259000000</v>
      </c>
      <c r="O475" s="30">
        <f t="shared" si="138"/>
        <v>598701000</v>
      </c>
      <c r="P475" s="55"/>
      <c r="Q475" s="55"/>
    </row>
    <row r="476" spans="1:17" outlineLevel="2" x14ac:dyDescent="0.25">
      <c r="A476" s="8"/>
      <c r="B476" s="8"/>
      <c r="C476" s="8"/>
      <c r="D476" s="8"/>
      <c r="E476" s="8"/>
      <c r="F476" s="8"/>
      <c r="G476" s="8"/>
      <c r="H476" s="12"/>
      <c r="I476" s="18"/>
      <c r="J476" s="28"/>
      <c r="K476" s="40"/>
      <c r="L476" s="40"/>
      <c r="M476" s="40"/>
      <c r="N476" s="40"/>
      <c r="O476" s="40"/>
      <c r="P476" s="55"/>
      <c r="Q476" s="55"/>
    </row>
    <row r="477" spans="1:17" outlineLevel="2" x14ac:dyDescent="0.25">
      <c r="A477" s="8"/>
      <c r="B477" s="8"/>
      <c r="C477" s="8"/>
      <c r="D477" s="8"/>
      <c r="E477" s="8"/>
      <c r="F477" s="8"/>
      <c r="G477" s="8"/>
      <c r="H477" s="12"/>
      <c r="I477" s="16" t="s">
        <v>280</v>
      </c>
      <c r="J477" s="28"/>
      <c r="K477" s="40"/>
      <c r="L477" s="40"/>
      <c r="M477" s="40"/>
      <c r="N477" s="40"/>
      <c r="O477" s="40"/>
      <c r="P477" s="55"/>
      <c r="Q477" s="55"/>
    </row>
    <row r="478" spans="1:17" s="2" customFormat="1" ht="15" customHeight="1" outlineLevel="2" x14ac:dyDescent="0.25">
      <c r="A478" s="6">
        <v>31</v>
      </c>
      <c r="B478" s="6" t="s">
        <v>11</v>
      </c>
      <c r="C478" s="6" t="s">
        <v>274</v>
      </c>
      <c r="D478" s="6" t="s">
        <v>30</v>
      </c>
      <c r="E478" s="6" t="s">
        <v>35</v>
      </c>
      <c r="F478" s="6" t="s">
        <v>561</v>
      </c>
      <c r="G478" s="6" t="s">
        <v>9</v>
      </c>
      <c r="H478" s="13">
        <v>30126487</v>
      </c>
      <c r="I478" s="17" t="s">
        <v>392</v>
      </c>
      <c r="J478" s="29">
        <v>60467000</v>
      </c>
      <c r="K478" s="41">
        <v>0</v>
      </c>
      <c r="L478" s="41">
        <v>10000000</v>
      </c>
      <c r="M478" s="41">
        <v>0</v>
      </c>
      <c r="N478" s="41">
        <f t="shared" ref="N478:N481" si="139">L478-M478</f>
        <v>10000000</v>
      </c>
      <c r="O478" s="41">
        <f>J478-(K478+L478)</f>
        <v>50467000</v>
      </c>
      <c r="P478" s="56" t="s">
        <v>283</v>
      </c>
      <c r="Q478" s="56" t="s">
        <v>310</v>
      </c>
    </row>
    <row r="479" spans="1:17" s="2" customFormat="1" ht="15" customHeight="1" outlineLevel="2" x14ac:dyDescent="0.25">
      <c r="A479" s="6">
        <v>31</v>
      </c>
      <c r="B479" s="6" t="s">
        <v>11</v>
      </c>
      <c r="C479" s="6" t="s">
        <v>278</v>
      </c>
      <c r="D479" s="6" t="s">
        <v>30</v>
      </c>
      <c r="E479" s="6" t="s">
        <v>35</v>
      </c>
      <c r="F479" s="6" t="s">
        <v>561</v>
      </c>
      <c r="G479" s="6" t="s">
        <v>170</v>
      </c>
      <c r="H479" s="13">
        <v>30126506</v>
      </c>
      <c r="I479" s="17" t="s">
        <v>407</v>
      </c>
      <c r="J479" s="29">
        <v>599792000</v>
      </c>
      <c r="K479" s="41">
        <v>0</v>
      </c>
      <c r="L479" s="41">
        <v>100000000</v>
      </c>
      <c r="M479" s="41">
        <v>0</v>
      </c>
      <c r="N479" s="41">
        <f t="shared" si="139"/>
        <v>100000000</v>
      </c>
      <c r="O479" s="41">
        <f>J479-(K479+L479)</f>
        <v>499792000</v>
      </c>
      <c r="P479" s="56" t="s">
        <v>284</v>
      </c>
      <c r="Q479" s="56" t="s">
        <v>8</v>
      </c>
    </row>
    <row r="480" spans="1:17" s="2" customFormat="1" ht="15" customHeight="1" outlineLevel="2" x14ac:dyDescent="0.25">
      <c r="A480" s="6">
        <v>31</v>
      </c>
      <c r="B480" s="6" t="s">
        <v>11</v>
      </c>
      <c r="C480" s="6" t="s">
        <v>285</v>
      </c>
      <c r="D480" s="6" t="s">
        <v>30</v>
      </c>
      <c r="E480" s="6" t="s">
        <v>35</v>
      </c>
      <c r="F480" s="6" t="s">
        <v>14</v>
      </c>
      <c r="G480" s="6" t="s">
        <v>170</v>
      </c>
      <c r="H480" s="13">
        <v>30466394</v>
      </c>
      <c r="I480" s="17" t="s">
        <v>369</v>
      </c>
      <c r="J480" s="29">
        <v>483702000</v>
      </c>
      <c r="K480" s="41">
        <v>0</v>
      </c>
      <c r="L480" s="41">
        <v>100000000</v>
      </c>
      <c r="M480" s="41">
        <v>0</v>
      </c>
      <c r="N480" s="41">
        <f t="shared" si="139"/>
        <v>100000000</v>
      </c>
      <c r="O480" s="41">
        <f>J480-(K480+L480)</f>
        <v>383702000</v>
      </c>
      <c r="P480" s="56" t="s">
        <v>283</v>
      </c>
      <c r="Q480" s="56" t="s">
        <v>8</v>
      </c>
    </row>
    <row r="481" spans="1:17" s="2" customFormat="1" ht="15" customHeight="1" outlineLevel="2" x14ac:dyDescent="0.25">
      <c r="A481" s="6">
        <v>31</v>
      </c>
      <c r="B481" s="6" t="s">
        <v>11</v>
      </c>
      <c r="C481" s="6" t="s">
        <v>288</v>
      </c>
      <c r="D481" s="6" t="s">
        <v>30</v>
      </c>
      <c r="E481" s="6" t="s">
        <v>35</v>
      </c>
      <c r="F481" s="6" t="s">
        <v>561</v>
      </c>
      <c r="G481" s="6" t="s">
        <v>9</v>
      </c>
      <c r="H481" s="13">
        <v>30484393</v>
      </c>
      <c r="I481" s="17" t="s">
        <v>451</v>
      </c>
      <c r="J481" s="29">
        <v>52500000</v>
      </c>
      <c r="K481" s="41">
        <v>0</v>
      </c>
      <c r="L481" s="41">
        <v>5000000</v>
      </c>
      <c r="M481" s="41">
        <v>0</v>
      </c>
      <c r="N481" s="41">
        <f t="shared" si="139"/>
        <v>5000000</v>
      </c>
      <c r="O481" s="41">
        <f>J481-(K481+L481)</f>
        <v>47500000</v>
      </c>
      <c r="P481" s="56" t="s">
        <v>283</v>
      </c>
      <c r="Q481" s="56" t="s">
        <v>417</v>
      </c>
    </row>
    <row r="482" spans="1:17" outlineLevel="2" x14ac:dyDescent="0.25">
      <c r="A482" s="8"/>
      <c r="B482" s="8"/>
      <c r="C482" s="8"/>
      <c r="D482" s="8"/>
      <c r="E482" s="8"/>
      <c r="F482" s="8"/>
      <c r="G482" s="8"/>
      <c r="H482" s="12"/>
      <c r="I482" s="16" t="s">
        <v>293</v>
      </c>
      <c r="J482" s="30">
        <f t="shared" ref="J482:O482" si="140">SUBTOTAL(9,J478:J481)</f>
        <v>1196461000</v>
      </c>
      <c r="K482" s="30">
        <f t="shared" si="140"/>
        <v>0</v>
      </c>
      <c r="L482" s="30">
        <f t="shared" si="140"/>
        <v>215000000</v>
      </c>
      <c r="M482" s="30">
        <f t="shared" si="140"/>
        <v>0</v>
      </c>
      <c r="N482" s="30">
        <f t="shared" si="140"/>
        <v>215000000</v>
      </c>
      <c r="O482" s="30">
        <f t="shared" si="140"/>
        <v>981461000</v>
      </c>
      <c r="P482" s="55"/>
      <c r="Q482" s="55"/>
    </row>
    <row r="483" spans="1:17" outlineLevel="2" x14ac:dyDescent="0.25">
      <c r="A483" s="8"/>
      <c r="B483" s="8"/>
      <c r="C483" s="8"/>
      <c r="D483" s="8"/>
      <c r="E483" s="8"/>
      <c r="F483" s="8"/>
      <c r="G483" s="8"/>
      <c r="H483" s="12"/>
      <c r="I483" s="18"/>
      <c r="J483" s="28"/>
      <c r="K483" s="40"/>
      <c r="L483" s="40"/>
      <c r="M483" s="40"/>
      <c r="N483" s="40"/>
      <c r="O483" s="40"/>
      <c r="P483" s="55"/>
      <c r="Q483" s="55"/>
    </row>
    <row r="484" spans="1:17" ht="18.75" outlineLevel="1" x14ac:dyDescent="0.3">
      <c r="A484" s="8"/>
      <c r="B484" s="8"/>
      <c r="C484" s="8"/>
      <c r="D484" s="8"/>
      <c r="E484" s="9"/>
      <c r="F484" s="8"/>
      <c r="G484" s="8"/>
      <c r="H484" s="12"/>
      <c r="I484" s="53" t="s">
        <v>191</v>
      </c>
      <c r="J484" s="54">
        <f t="shared" ref="J484:O484" si="141">J482+J475+J469</f>
        <v>3241217715</v>
      </c>
      <c r="K484" s="54">
        <f t="shared" si="141"/>
        <v>864484631</v>
      </c>
      <c r="L484" s="54">
        <f t="shared" si="141"/>
        <v>760269904</v>
      </c>
      <c r="M484" s="54">
        <f t="shared" si="141"/>
        <v>0</v>
      </c>
      <c r="N484" s="54">
        <f t="shared" si="141"/>
        <v>760269904</v>
      </c>
      <c r="O484" s="54">
        <f t="shared" si="141"/>
        <v>1616463180</v>
      </c>
      <c r="P484" s="55"/>
      <c r="Q484" s="55"/>
    </row>
    <row r="485" spans="1:17" s="3" customFormat="1" outlineLevel="1" x14ac:dyDescent="0.25">
      <c r="A485" s="8"/>
      <c r="B485" s="8"/>
      <c r="C485" s="8"/>
      <c r="D485" s="8"/>
      <c r="E485" s="9"/>
      <c r="F485" s="8"/>
      <c r="G485" s="8"/>
      <c r="H485" s="12"/>
      <c r="I485" s="20"/>
      <c r="J485" s="32"/>
      <c r="K485" s="42"/>
      <c r="L485" s="42"/>
      <c r="M485" s="42"/>
      <c r="N485" s="42"/>
      <c r="O485" s="42"/>
      <c r="P485" s="55"/>
      <c r="Q485" s="55"/>
    </row>
    <row r="486" spans="1:17" ht="26.25" outlineLevel="1" x14ac:dyDescent="0.4">
      <c r="A486" s="8"/>
      <c r="B486" s="8"/>
      <c r="C486" s="8"/>
      <c r="D486" s="8"/>
      <c r="E486" s="9"/>
      <c r="F486" s="8"/>
      <c r="G486" s="8"/>
      <c r="H486" s="12"/>
      <c r="I486" s="65" t="s">
        <v>569</v>
      </c>
      <c r="J486" s="32"/>
      <c r="K486" s="42"/>
      <c r="L486" s="42"/>
      <c r="M486" s="42"/>
      <c r="N486" s="42"/>
      <c r="O486" s="42"/>
      <c r="P486" s="55"/>
      <c r="Q486" s="55"/>
    </row>
    <row r="487" spans="1:17" outlineLevel="1" x14ac:dyDescent="0.25">
      <c r="A487" s="8"/>
      <c r="B487" s="8"/>
      <c r="C487" s="8"/>
      <c r="D487" s="8"/>
      <c r="E487" s="9"/>
      <c r="F487" s="8"/>
      <c r="G487" s="8"/>
      <c r="H487" s="12"/>
      <c r="I487" s="23" t="s">
        <v>273</v>
      </c>
      <c r="J487" s="32"/>
      <c r="K487" s="42"/>
      <c r="L487" s="42"/>
      <c r="M487" s="42"/>
      <c r="N487" s="42"/>
      <c r="O487" s="42"/>
      <c r="P487" s="55"/>
      <c r="Q487" s="55"/>
    </row>
    <row r="488" spans="1:17" s="2" customFormat="1" ht="15" customHeight="1" outlineLevel="2" x14ac:dyDescent="0.25">
      <c r="A488" s="6">
        <v>31</v>
      </c>
      <c r="B488" s="6" t="s">
        <v>5</v>
      </c>
      <c r="C488" s="6" t="s">
        <v>290</v>
      </c>
      <c r="D488" s="6" t="s">
        <v>30</v>
      </c>
      <c r="E488" s="6" t="s">
        <v>323</v>
      </c>
      <c r="F488" s="6" t="s">
        <v>561</v>
      </c>
      <c r="G488" s="6" t="s">
        <v>9</v>
      </c>
      <c r="H488" s="13">
        <v>30095333</v>
      </c>
      <c r="I488" s="17" t="s">
        <v>324</v>
      </c>
      <c r="J488" s="29">
        <v>178850000</v>
      </c>
      <c r="K488" s="41">
        <v>94201000</v>
      </c>
      <c r="L488" s="41">
        <v>84649000</v>
      </c>
      <c r="M488" s="41">
        <v>0</v>
      </c>
      <c r="N488" s="41">
        <f t="shared" ref="N488:N489" si="142">L488-M488</f>
        <v>84649000</v>
      </c>
      <c r="O488" s="41">
        <f>J488-(K488+L488)</f>
        <v>0</v>
      </c>
      <c r="P488" s="56" t="s">
        <v>275</v>
      </c>
      <c r="Q488" s="56" t="s">
        <v>8</v>
      </c>
    </row>
    <row r="489" spans="1:17" s="2" customFormat="1" ht="15" customHeight="1" outlineLevel="2" x14ac:dyDescent="0.25">
      <c r="A489" s="6">
        <v>31</v>
      </c>
      <c r="B489" s="6" t="s">
        <v>5</v>
      </c>
      <c r="C489" s="6" t="s">
        <v>274</v>
      </c>
      <c r="D489" s="6" t="s">
        <v>30</v>
      </c>
      <c r="E489" s="6" t="s">
        <v>323</v>
      </c>
      <c r="F489" s="6" t="s">
        <v>6</v>
      </c>
      <c r="G489" s="6" t="s">
        <v>170</v>
      </c>
      <c r="H489" s="13">
        <v>30093309</v>
      </c>
      <c r="I489" s="17" t="s">
        <v>64</v>
      </c>
      <c r="J489" s="29">
        <v>6706907019</v>
      </c>
      <c r="K489" s="41">
        <v>6264393668</v>
      </c>
      <c r="L489" s="41">
        <v>261842350</v>
      </c>
      <c r="M489" s="41">
        <v>0</v>
      </c>
      <c r="N489" s="41">
        <f t="shared" si="142"/>
        <v>261842350</v>
      </c>
      <c r="O489" s="41">
        <f>J489-(K489+L489)</f>
        <v>180671001</v>
      </c>
      <c r="P489" s="56" t="s">
        <v>275</v>
      </c>
      <c r="Q489" s="56" t="s">
        <v>8</v>
      </c>
    </row>
    <row r="490" spans="1:17" outlineLevel="2" x14ac:dyDescent="0.25">
      <c r="A490" s="8"/>
      <c r="B490" s="8"/>
      <c r="C490" s="8"/>
      <c r="D490" s="8"/>
      <c r="E490" s="8"/>
      <c r="F490" s="8"/>
      <c r="G490" s="8"/>
      <c r="H490" s="12"/>
      <c r="I490" s="22" t="s">
        <v>437</v>
      </c>
      <c r="J490" s="33">
        <f t="shared" ref="J490:O490" si="143">SUBTOTAL(9,J488:J489)</f>
        <v>6885757019</v>
      </c>
      <c r="K490" s="33">
        <f t="shared" si="143"/>
        <v>6358594668</v>
      </c>
      <c r="L490" s="33">
        <f t="shared" si="143"/>
        <v>346491350</v>
      </c>
      <c r="M490" s="33">
        <f t="shared" si="143"/>
        <v>0</v>
      </c>
      <c r="N490" s="33">
        <f t="shared" si="143"/>
        <v>346491350</v>
      </c>
      <c r="O490" s="33">
        <f t="shared" si="143"/>
        <v>180671001</v>
      </c>
      <c r="P490" s="55"/>
      <c r="Q490" s="55"/>
    </row>
    <row r="491" spans="1:17" outlineLevel="2" x14ac:dyDescent="0.25">
      <c r="A491" s="8"/>
      <c r="B491" s="8"/>
      <c r="C491" s="8"/>
      <c r="D491" s="8"/>
      <c r="E491" s="8"/>
      <c r="F491" s="8"/>
      <c r="G491" s="8"/>
      <c r="H491" s="12"/>
      <c r="I491" s="18"/>
      <c r="J491" s="28"/>
      <c r="K491" s="40"/>
      <c r="L491" s="40"/>
      <c r="M491" s="40"/>
      <c r="N491" s="40"/>
      <c r="O491" s="40"/>
      <c r="P491" s="55"/>
      <c r="Q491" s="55"/>
    </row>
    <row r="492" spans="1:17" outlineLevel="2" x14ac:dyDescent="0.25">
      <c r="A492" s="8"/>
      <c r="B492" s="8"/>
      <c r="C492" s="8"/>
      <c r="D492" s="8"/>
      <c r="E492" s="8"/>
      <c r="F492" s="8"/>
      <c r="G492" s="8"/>
      <c r="H492" s="12"/>
      <c r="I492" s="16" t="s">
        <v>280</v>
      </c>
      <c r="J492" s="28"/>
      <c r="K492" s="40"/>
      <c r="L492" s="40"/>
      <c r="M492" s="40"/>
      <c r="N492" s="40"/>
      <c r="O492" s="40"/>
      <c r="P492" s="55"/>
      <c r="Q492" s="55"/>
    </row>
    <row r="493" spans="1:17" s="2" customFormat="1" ht="15" customHeight="1" outlineLevel="2" x14ac:dyDescent="0.25">
      <c r="A493" s="6">
        <v>31</v>
      </c>
      <c r="B493" s="6" t="s">
        <v>11</v>
      </c>
      <c r="C493" s="6" t="s">
        <v>276</v>
      </c>
      <c r="D493" s="6" t="s">
        <v>30</v>
      </c>
      <c r="E493" s="6" t="s">
        <v>323</v>
      </c>
      <c r="F493" s="6" t="s">
        <v>561</v>
      </c>
      <c r="G493" s="6" t="s">
        <v>170</v>
      </c>
      <c r="H493" s="13">
        <v>30135738</v>
      </c>
      <c r="I493" s="17" t="s">
        <v>499</v>
      </c>
      <c r="J493" s="29">
        <v>645578000</v>
      </c>
      <c r="K493" s="41">
        <v>0</v>
      </c>
      <c r="L493" s="41">
        <v>64557800</v>
      </c>
      <c r="M493" s="41">
        <v>0</v>
      </c>
      <c r="N493" s="41">
        <f t="shared" ref="N493:N497" si="144">L493-M493</f>
        <v>64557800</v>
      </c>
      <c r="O493" s="41">
        <f>J493-(K493+L493)</f>
        <v>581020200</v>
      </c>
      <c r="P493" s="56" t="s">
        <v>283</v>
      </c>
      <c r="Q493" s="56" t="s">
        <v>298</v>
      </c>
    </row>
    <row r="494" spans="1:17" s="2" customFormat="1" ht="15" customHeight="1" outlineLevel="2" x14ac:dyDescent="0.25">
      <c r="A494" s="6">
        <v>31</v>
      </c>
      <c r="B494" s="6" t="s">
        <v>11</v>
      </c>
      <c r="C494" s="6" t="s">
        <v>276</v>
      </c>
      <c r="D494" s="6" t="s">
        <v>30</v>
      </c>
      <c r="E494" s="6" t="s">
        <v>323</v>
      </c>
      <c r="F494" s="6" t="s">
        <v>561</v>
      </c>
      <c r="G494" s="6" t="s">
        <v>170</v>
      </c>
      <c r="H494" s="13">
        <v>30135739</v>
      </c>
      <c r="I494" s="17" t="s">
        <v>363</v>
      </c>
      <c r="J494" s="29">
        <v>420194000</v>
      </c>
      <c r="K494" s="41">
        <v>0</v>
      </c>
      <c r="L494" s="41">
        <v>21009700</v>
      </c>
      <c r="M494" s="41">
        <v>0</v>
      </c>
      <c r="N494" s="41">
        <f t="shared" si="144"/>
        <v>21009700</v>
      </c>
      <c r="O494" s="41">
        <f>J494-(K494+L494)</f>
        <v>399184300</v>
      </c>
      <c r="P494" s="56" t="s">
        <v>283</v>
      </c>
      <c r="Q494" s="56" t="s">
        <v>417</v>
      </c>
    </row>
    <row r="495" spans="1:17" s="2" customFormat="1" ht="15" customHeight="1" outlineLevel="2" x14ac:dyDescent="0.25">
      <c r="A495" s="6">
        <v>29</v>
      </c>
      <c r="B495" s="6" t="s">
        <v>11</v>
      </c>
      <c r="C495" s="6" t="s">
        <v>274</v>
      </c>
      <c r="D495" s="6" t="s">
        <v>30</v>
      </c>
      <c r="E495" s="6" t="s">
        <v>36</v>
      </c>
      <c r="F495" s="6" t="s">
        <v>103</v>
      </c>
      <c r="G495" s="6" t="s">
        <v>170</v>
      </c>
      <c r="H495" s="13">
        <v>40001806</v>
      </c>
      <c r="I495" s="17" t="s">
        <v>634</v>
      </c>
      <c r="J495" s="29">
        <v>90000000</v>
      </c>
      <c r="K495" s="41">
        <v>0</v>
      </c>
      <c r="L495" s="41">
        <v>5000000</v>
      </c>
      <c r="M495" s="41">
        <v>0</v>
      </c>
      <c r="N495" s="41">
        <f t="shared" si="144"/>
        <v>5000000</v>
      </c>
      <c r="O495" s="41">
        <f>J495-(K495+L495)</f>
        <v>85000000</v>
      </c>
      <c r="P495" s="56" t="s">
        <v>460</v>
      </c>
      <c r="Q495" s="56" t="s">
        <v>417</v>
      </c>
    </row>
    <row r="496" spans="1:17" s="2" customFormat="1" ht="15" customHeight="1" outlineLevel="2" x14ac:dyDescent="0.25">
      <c r="A496" s="6">
        <v>31</v>
      </c>
      <c r="B496" s="6" t="s">
        <v>11</v>
      </c>
      <c r="C496" s="6" t="s">
        <v>285</v>
      </c>
      <c r="D496" s="6" t="s">
        <v>30</v>
      </c>
      <c r="E496" s="6" t="s">
        <v>323</v>
      </c>
      <c r="F496" s="6" t="s">
        <v>14</v>
      </c>
      <c r="G496" s="6" t="s">
        <v>9</v>
      </c>
      <c r="H496" s="13">
        <v>30485181</v>
      </c>
      <c r="I496" s="17" t="s">
        <v>452</v>
      </c>
      <c r="J496" s="29">
        <v>41000000</v>
      </c>
      <c r="K496" s="41">
        <v>0</v>
      </c>
      <c r="L496" s="41">
        <v>5000000</v>
      </c>
      <c r="M496" s="41">
        <v>0</v>
      </c>
      <c r="N496" s="41">
        <f t="shared" si="144"/>
        <v>5000000</v>
      </c>
      <c r="O496" s="41">
        <f>J496-(K496+L496)</f>
        <v>36000000</v>
      </c>
      <c r="P496" s="56" t="s">
        <v>283</v>
      </c>
      <c r="Q496" s="56" t="s">
        <v>417</v>
      </c>
    </row>
    <row r="497" spans="1:17" s="2" customFormat="1" ht="15" customHeight="1" outlineLevel="2" x14ac:dyDescent="0.25">
      <c r="A497" s="6">
        <v>31</v>
      </c>
      <c r="B497" s="6" t="s">
        <v>11</v>
      </c>
      <c r="C497" s="6" t="s">
        <v>277</v>
      </c>
      <c r="D497" s="6" t="s">
        <v>30</v>
      </c>
      <c r="E497" s="6" t="s">
        <v>323</v>
      </c>
      <c r="F497" s="6" t="s">
        <v>103</v>
      </c>
      <c r="G497" s="6" t="s">
        <v>170</v>
      </c>
      <c r="H497" s="13">
        <v>30135731</v>
      </c>
      <c r="I497" s="17" t="s">
        <v>401</v>
      </c>
      <c r="J497" s="29">
        <v>900001000</v>
      </c>
      <c r="K497" s="41">
        <v>0</v>
      </c>
      <c r="L497" s="41">
        <v>40000000</v>
      </c>
      <c r="M497" s="41">
        <v>0</v>
      </c>
      <c r="N497" s="41">
        <f t="shared" si="144"/>
        <v>40000000</v>
      </c>
      <c r="O497" s="41">
        <f>J497-(K497+L497)</f>
        <v>860001000</v>
      </c>
      <c r="P497" s="56" t="s">
        <v>283</v>
      </c>
      <c r="Q497" s="56" t="s">
        <v>417</v>
      </c>
    </row>
    <row r="498" spans="1:17" outlineLevel="2" x14ac:dyDescent="0.25">
      <c r="A498" s="8"/>
      <c r="B498" s="8"/>
      <c r="C498" s="8"/>
      <c r="D498" s="8"/>
      <c r="E498" s="8"/>
      <c r="F498" s="8"/>
      <c r="G498" s="8"/>
      <c r="H498" s="12"/>
      <c r="I498" s="16" t="s">
        <v>293</v>
      </c>
      <c r="J498" s="30">
        <f t="shared" ref="J498:O498" si="145">SUBTOTAL(9,J493:J497)</f>
        <v>2096773000</v>
      </c>
      <c r="K498" s="30">
        <f t="shared" si="145"/>
        <v>0</v>
      </c>
      <c r="L498" s="30">
        <f t="shared" si="145"/>
        <v>135567500</v>
      </c>
      <c r="M498" s="30">
        <f t="shared" si="145"/>
        <v>0</v>
      </c>
      <c r="N498" s="30">
        <f t="shared" si="145"/>
        <v>135567500</v>
      </c>
      <c r="O498" s="30">
        <f t="shared" si="145"/>
        <v>1961205500</v>
      </c>
      <c r="P498" s="55"/>
      <c r="Q498" s="55"/>
    </row>
    <row r="499" spans="1:17" ht="9.75" customHeight="1" outlineLevel="2" x14ac:dyDescent="0.25">
      <c r="A499" s="8"/>
      <c r="B499" s="8"/>
      <c r="C499" s="8"/>
      <c r="D499" s="8"/>
      <c r="E499" s="8"/>
      <c r="F499" s="8"/>
      <c r="G499" s="8"/>
      <c r="H499" s="12"/>
      <c r="I499" s="18"/>
      <c r="J499" s="28"/>
      <c r="K499" s="40"/>
      <c r="L499" s="40"/>
      <c r="M499" s="40"/>
      <c r="N499" s="40"/>
      <c r="O499" s="40"/>
      <c r="P499" s="55"/>
      <c r="Q499" s="55"/>
    </row>
    <row r="500" spans="1:17" ht="18.75" outlineLevel="1" x14ac:dyDescent="0.3">
      <c r="A500" s="8"/>
      <c r="B500" s="8"/>
      <c r="C500" s="8"/>
      <c r="D500" s="8"/>
      <c r="E500" s="9"/>
      <c r="F500" s="8"/>
      <c r="G500" s="8"/>
      <c r="H500" s="12"/>
      <c r="I500" s="53" t="s">
        <v>192</v>
      </c>
      <c r="J500" s="54">
        <f t="shared" ref="J500:O500" si="146">J498+J490</f>
        <v>8982530019</v>
      </c>
      <c r="K500" s="54">
        <f t="shared" si="146"/>
        <v>6358594668</v>
      </c>
      <c r="L500" s="54">
        <f t="shared" si="146"/>
        <v>482058850</v>
      </c>
      <c r="M500" s="54">
        <f t="shared" si="146"/>
        <v>0</v>
      </c>
      <c r="N500" s="54">
        <f t="shared" si="146"/>
        <v>482058850</v>
      </c>
      <c r="O500" s="54">
        <f t="shared" si="146"/>
        <v>2141876501</v>
      </c>
      <c r="P500" s="55"/>
      <c r="Q500" s="55"/>
    </row>
    <row r="501" spans="1:17" s="3" customFormat="1" ht="10.5" customHeight="1" outlineLevel="1" x14ac:dyDescent="0.25">
      <c r="A501" s="8"/>
      <c r="B501" s="8"/>
      <c r="C501" s="8"/>
      <c r="D501" s="8"/>
      <c r="E501" s="9"/>
      <c r="F501" s="8"/>
      <c r="G501" s="8"/>
      <c r="H501" s="12"/>
      <c r="I501" s="20"/>
      <c r="J501" s="32"/>
      <c r="K501" s="42"/>
      <c r="L501" s="42"/>
      <c r="M501" s="42"/>
      <c r="N501" s="42"/>
      <c r="O501" s="42"/>
      <c r="P501" s="55"/>
      <c r="Q501" s="55"/>
    </row>
    <row r="502" spans="1:17" ht="26.25" outlineLevel="1" x14ac:dyDescent="0.4">
      <c r="A502" s="8"/>
      <c r="B502" s="8"/>
      <c r="C502" s="8"/>
      <c r="D502" s="8"/>
      <c r="E502" s="9"/>
      <c r="F502" s="8"/>
      <c r="G502" s="8"/>
      <c r="H502" s="12"/>
      <c r="I502" s="65" t="s">
        <v>226</v>
      </c>
      <c r="J502" s="32"/>
      <c r="K502" s="42"/>
      <c r="L502" s="42"/>
      <c r="M502" s="42"/>
      <c r="N502" s="42"/>
      <c r="O502" s="42"/>
      <c r="P502" s="55"/>
      <c r="Q502" s="55"/>
    </row>
    <row r="503" spans="1:17" outlineLevel="1" x14ac:dyDescent="0.25">
      <c r="A503" s="8"/>
      <c r="B503" s="8"/>
      <c r="C503" s="8"/>
      <c r="D503" s="8"/>
      <c r="E503" s="9"/>
      <c r="F503" s="8"/>
      <c r="G503" s="8"/>
      <c r="H503" s="12"/>
      <c r="I503" s="23" t="s">
        <v>273</v>
      </c>
      <c r="J503" s="32"/>
      <c r="K503" s="42"/>
      <c r="L503" s="42"/>
      <c r="M503" s="42"/>
      <c r="N503" s="42"/>
      <c r="O503" s="42"/>
      <c r="P503" s="55"/>
      <c r="Q503" s="55"/>
    </row>
    <row r="504" spans="1:17" s="2" customFormat="1" ht="15" customHeight="1" outlineLevel="1" x14ac:dyDescent="0.25">
      <c r="A504" s="10">
        <v>31</v>
      </c>
      <c r="B504" s="10" t="s">
        <v>5</v>
      </c>
      <c r="C504" s="10" t="s">
        <v>290</v>
      </c>
      <c r="D504" s="10" t="s">
        <v>30</v>
      </c>
      <c r="E504" s="10" t="s">
        <v>36</v>
      </c>
      <c r="F504" s="10" t="s">
        <v>103</v>
      </c>
      <c r="G504" s="6" t="s">
        <v>170</v>
      </c>
      <c r="H504" s="14">
        <v>30094005</v>
      </c>
      <c r="I504" s="24" t="s">
        <v>59</v>
      </c>
      <c r="J504" s="34">
        <v>746000000</v>
      </c>
      <c r="K504" s="41">
        <v>683623581</v>
      </c>
      <c r="L504" s="43">
        <v>55116237</v>
      </c>
      <c r="M504" s="41">
        <v>0</v>
      </c>
      <c r="N504" s="41">
        <f t="shared" ref="N504:N505" si="147">L504-M504</f>
        <v>55116237</v>
      </c>
      <c r="O504" s="41">
        <f>J504-(K504+L504)</f>
        <v>7260182</v>
      </c>
      <c r="P504" s="56" t="s">
        <v>275</v>
      </c>
      <c r="Q504" s="56" t="s">
        <v>8</v>
      </c>
    </row>
    <row r="505" spans="1:17" s="2" customFormat="1" ht="15" customHeight="1" outlineLevel="1" x14ac:dyDescent="0.25">
      <c r="A505" s="10">
        <v>31</v>
      </c>
      <c r="B505" s="10" t="s">
        <v>5</v>
      </c>
      <c r="C505" s="6" t="s">
        <v>288</v>
      </c>
      <c r="D505" s="10" t="s">
        <v>30</v>
      </c>
      <c r="E505" s="10" t="s">
        <v>36</v>
      </c>
      <c r="F505" s="6" t="s">
        <v>561</v>
      </c>
      <c r="G505" s="6" t="s">
        <v>170</v>
      </c>
      <c r="H505" s="14">
        <v>30129912</v>
      </c>
      <c r="I505" s="24" t="s">
        <v>546</v>
      </c>
      <c r="J505" s="34">
        <v>93394000</v>
      </c>
      <c r="K505" s="41">
        <v>30129912</v>
      </c>
      <c r="L505" s="43">
        <v>32129200</v>
      </c>
      <c r="M505" s="41">
        <v>0</v>
      </c>
      <c r="N505" s="41">
        <f t="shared" si="147"/>
        <v>32129200</v>
      </c>
      <c r="O505" s="41">
        <f>J505-(K505+L505)</f>
        <v>31134888</v>
      </c>
      <c r="P505" s="56" t="s">
        <v>275</v>
      </c>
      <c r="Q505" s="56" t="s">
        <v>8</v>
      </c>
    </row>
    <row r="506" spans="1:17" outlineLevel="1" x14ac:dyDescent="0.25">
      <c r="A506" s="8"/>
      <c r="B506" s="8"/>
      <c r="C506" s="8"/>
      <c r="D506" s="8"/>
      <c r="E506" s="9"/>
      <c r="F506" s="8"/>
      <c r="G506" s="8"/>
      <c r="H506" s="12"/>
      <c r="I506" s="22" t="s">
        <v>437</v>
      </c>
      <c r="J506" s="33">
        <f t="shared" ref="J506:O506" si="148">SUBTOTAL(9,J504:J505)</f>
        <v>839394000</v>
      </c>
      <c r="K506" s="33">
        <f t="shared" si="148"/>
        <v>713753493</v>
      </c>
      <c r="L506" s="33">
        <f t="shared" si="148"/>
        <v>87245437</v>
      </c>
      <c r="M506" s="33">
        <f t="shared" si="148"/>
        <v>0</v>
      </c>
      <c r="N506" s="33">
        <f t="shared" si="148"/>
        <v>87245437</v>
      </c>
      <c r="O506" s="33">
        <f t="shared" si="148"/>
        <v>38395070</v>
      </c>
      <c r="P506" s="55"/>
      <c r="Q506" s="55"/>
    </row>
    <row r="507" spans="1:17" s="3" customFormat="1" outlineLevel="1" x14ac:dyDescent="0.25">
      <c r="E507" s="5"/>
      <c r="H507" s="15"/>
      <c r="I507" s="20"/>
      <c r="J507" s="35"/>
      <c r="K507" s="44"/>
      <c r="L507" s="44"/>
      <c r="M507" s="44"/>
      <c r="N507" s="44"/>
      <c r="O507" s="44"/>
      <c r="P507" s="58"/>
      <c r="Q507" s="58"/>
    </row>
    <row r="508" spans="1:17" outlineLevel="1" x14ac:dyDescent="0.25">
      <c r="A508" s="8"/>
      <c r="B508" s="8"/>
      <c r="C508" s="8"/>
      <c r="D508" s="8"/>
      <c r="E508" s="9"/>
      <c r="F508" s="8"/>
      <c r="G508" s="8"/>
      <c r="H508" s="12"/>
      <c r="I508" s="16" t="s">
        <v>438</v>
      </c>
      <c r="J508" s="32"/>
      <c r="K508" s="42"/>
      <c r="L508" s="42"/>
      <c r="M508" s="42"/>
      <c r="N508" s="42"/>
      <c r="O508" s="42"/>
      <c r="P508" s="55"/>
      <c r="Q508" s="55"/>
    </row>
    <row r="509" spans="1:17" s="2" customFormat="1" ht="15" customHeight="1" outlineLevel="2" x14ac:dyDescent="0.25">
      <c r="A509" s="6">
        <v>31</v>
      </c>
      <c r="B509" s="6" t="s">
        <v>56</v>
      </c>
      <c r="C509" s="6" t="s">
        <v>285</v>
      </c>
      <c r="D509" s="6" t="s">
        <v>30</v>
      </c>
      <c r="E509" s="6" t="s">
        <v>36</v>
      </c>
      <c r="F509" s="6" t="s">
        <v>14</v>
      </c>
      <c r="G509" s="6" t="s">
        <v>170</v>
      </c>
      <c r="H509" s="13">
        <v>30395727</v>
      </c>
      <c r="I509" s="17" t="s">
        <v>326</v>
      </c>
      <c r="J509" s="29">
        <v>566452000</v>
      </c>
      <c r="K509" s="41">
        <v>0</v>
      </c>
      <c r="L509" s="41">
        <v>113290400</v>
      </c>
      <c r="M509" s="41">
        <v>0</v>
      </c>
      <c r="N509" s="41">
        <f t="shared" ref="N509:N510" si="149">L509-M509</f>
        <v>113290400</v>
      </c>
      <c r="O509" s="41">
        <f>J509-(K509+L509)</f>
        <v>453161600</v>
      </c>
      <c r="P509" s="56" t="s">
        <v>279</v>
      </c>
      <c r="Q509" s="56" t="s">
        <v>8</v>
      </c>
    </row>
    <row r="510" spans="1:17" s="2" customFormat="1" ht="15" customHeight="1" outlineLevel="2" x14ac:dyDescent="0.25">
      <c r="A510" s="6">
        <v>31</v>
      </c>
      <c r="B510" s="6" t="s">
        <v>56</v>
      </c>
      <c r="C510" s="6" t="s">
        <v>290</v>
      </c>
      <c r="D510" s="6" t="s">
        <v>30</v>
      </c>
      <c r="E510" s="6" t="s">
        <v>36</v>
      </c>
      <c r="F510" s="6" t="s">
        <v>561</v>
      </c>
      <c r="G510" s="6" t="s">
        <v>170</v>
      </c>
      <c r="H510" s="13">
        <v>30134014</v>
      </c>
      <c r="I510" s="17" t="s">
        <v>325</v>
      </c>
      <c r="J510" s="29">
        <v>370366000</v>
      </c>
      <c r="K510" s="41">
        <v>0</v>
      </c>
      <c r="L510" s="41">
        <v>100000000</v>
      </c>
      <c r="M510" s="41">
        <v>0</v>
      </c>
      <c r="N510" s="41">
        <f t="shared" si="149"/>
        <v>100000000</v>
      </c>
      <c r="O510" s="41">
        <f>J510-(K510+L510)</f>
        <v>270366000</v>
      </c>
      <c r="P510" s="56" t="s">
        <v>515</v>
      </c>
      <c r="Q510" s="56" t="s">
        <v>8</v>
      </c>
    </row>
    <row r="511" spans="1:17" outlineLevel="2" x14ac:dyDescent="0.25">
      <c r="A511" s="8"/>
      <c r="B511" s="8"/>
      <c r="C511" s="8"/>
      <c r="D511" s="8"/>
      <c r="E511" s="8"/>
      <c r="F511" s="8"/>
      <c r="G511" s="8"/>
      <c r="H511" s="12"/>
      <c r="I511" s="16" t="s">
        <v>338</v>
      </c>
      <c r="J511" s="30">
        <f>SUBTOTAL(9,J509:J510)</f>
        <v>936818000</v>
      </c>
      <c r="K511" s="30">
        <f>SUBTOTAL(9,K509:K510)</f>
        <v>0</v>
      </c>
      <c r="L511" s="30">
        <f t="shared" ref="L511:O511" si="150">SUBTOTAL(9,L509:L510)</f>
        <v>213290400</v>
      </c>
      <c r="M511" s="30">
        <f t="shared" si="150"/>
        <v>0</v>
      </c>
      <c r="N511" s="30">
        <f t="shared" si="150"/>
        <v>213290400</v>
      </c>
      <c r="O511" s="30">
        <f t="shared" si="150"/>
        <v>723527600</v>
      </c>
      <c r="P511" s="55"/>
      <c r="Q511" s="55"/>
    </row>
    <row r="512" spans="1:17" outlineLevel="2" x14ac:dyDescent="0.25">
      <c r="A512" s="8"/>
      <c r="B512" s="8"/>
      <c r="C512" s="8"/>
      <c r="D512" s="8"/>
      <c r="E512" s="8"/>
      <c r="F512" s="8"/>
      <c r="G512" s="8"/>
      <c r="H512" s="12"/>
      <c r="I512" s="18"/>
      <c r="J512" s="28"/>
      <c r="K512" s="40"/>
      <c r="L512" s="40"/>
      <c r="M512" s="40"/>
      <c r="N512" s="40"/>
      <c r="O512" s="40"/>
      <c r="P512" s="55"/>
      <c r="Q512" s="55"/>
    </row>
    <row r="513" spans="1:17" outlineLevel="2" x14ac:dyDescent="0.25">
      <c r="A513" s="8"/>
      <c r="B513" s="8"/>
      <c r="C513" s="8"/>
      <c r="D513" s="8"/>
      <c r="E513" s="8"/>
      <c r="F513" s="8"/>
      <c r="G513" s="8"/>
      <c r="H513" s="12"/>
      <c r="I513" s="16" t="s">
        <v>280</v>
      </c>
      <c r="J513" s="28"/>
      <c r="K513" s="40"/>
      <c r="L513" s="40"/>
      <c r="M513" s="40"/>
      <c r="N513" s="40"/>
      <c r="O513" s="40"/>
      <c r="P513" s="55"/>
      <c r="Q513" s="55"/>
    </row>
    <row r="514" spans="1:17" s="2" customFormat="1" ht="15" customHeight="1" outlineLevel="2" x14ac:dyDescent="0.25">
      <c r="A514" s="6">
        <v>29</v>
      </c>
      <c r="B514" s="6" t="s">
        <v>11</v>
      </c>
      <c r="C514" s="6" t="s">
        <v>288</v>
      </c>
      <c r="D514" s="6" t="s">
        <v>30</v>
      </c>
      <c r="E514" s="6" t="s">
        <v>36</v>
      </c>
      <c r="F514" s="6" t="s">
        <v>13</v>
      </c>
      <c r="G514" s="6" t="s">
        <v>170</v>
      </c>
      <c r="H514" s="13">
        <v>30438574</v>
      </c>
      <c r="I514" s="17" t="s">
        <v>500</v>
      </c>
      <c r="J514" s="29">
        <v>348663000</v>
      </c>
      <c r="K514" s="41">
        <v>0</v>
      </c>
      <c r="L514" s="41">
        <v>30000000</v>
      </c>
      <c r="M514" s="41">
        <v>0</v>
      </c>
      <c r="N514" s="41">
        <f t="shared" ref="N514:N518" si="151">L514-M514</f>
        <v>30000000</v>
      </c>
      <c r="O514" s="41">
        <f>J514-(K514+L514)</f>
        <v>318663000</v>
      </c>
      <c r="P514" s="56" t="s">
        <v>283</v>
      </c>
      <c r="Q514" s="56" t="s">
        <v>518</v>
      </c>
    </row>
    <row r="515" spans="1:17" s="2" customFormat="1" ht="15" customHeight="1" outlineLevel="2" x14ac:dyDescent="0.25">
      <c r="A515" s="6">
        <v>29</v>
      </c>
      <c r="B515" s="6" t="s">
        <v>11</v>
      </c>
      <c r="C515" s="6" t="s">
        <v>277</v>
      </c>
      <c r="D515" s="6" t="s">
        <v>30</v>
      </c>
      <c r="E515" s="6" t="s">
        <v>36</v>
      </c>
      <c r="F515" s="6" t="s">
        <v>103</v>
      </c>
      <c r="G515" s="6" t="s">
        <v>170</v>
      </c>
      <c r="H515" s="13">
        <v>30485210</v>
      </c>
      <c r="I515" s="17" t="s">
        <v>626</v>
      </c>
      <c r="J515" s="29">
        <v>266381000</v>
      </c>
      <c r="K515" s="41">
        <v>0</v>
      </c>
      <c r="L515" s="41">
        <v>266381000</v>
      </c>
      <c r="M515" s="41">
        <v>0</v>
      </c>
      <c r="N515" s="41">
        <f t="shared" si="151"/>
        <v>266381000</v>
      </c>
      <c r="O515" s="41">
        <f>J515-(K515+L515)</f>
        <v>0</v>
      </c>
      <c r="P515" s="56" t="s">
        <v>460</v>
      </c>
      <c r="Q515" s="56" t="s">
        <v>10</v>
      </c>
    </row>
    <row r="516" spans="1:17" s="2" customFormat="1" ht="15" customHeight="1" outlineLevel="2" x14ac:dyDescent="0.25">
      <c r="A516" s="6">
        <v>31</v>
      </c>
      <c r="B516" s="6" t="s">
        <v>11</v>
      </c>
      <c r="C516" s="6" t="s">
        <v>274</v>
      </c>
      <c r="D516" s="6" t="s">
        <v>30</v>
      </c>
      <c r="E516" s="6" t="s">
        <v>36</v>
      </c>
      <c r="F516" s="6" t="s">
        <v>6</v>
      </c>
      <c r="G516" s="6" t="s">
        <v>170</v>
      </c>
      <c r="H516" s="13">
        <v>30134013</v>
      </c>
      <c r="I516" s="17" t="s">
        <v>644</v>
      </c>
      <c r="J516" s="29">
        <v>695821000</v>
      </c>
      <c r="K516" s="41">
        <v>0</v>
      </c>
      <c r="L516" s="41">
        <v>0</v>
      </c>
      <c r="M516" s="41">
        <v>0</v>
      </c>
      <c r="N516" s="41">
        <f t="shared" si="151"/>
        <v>0</v>
      </c>
      <c r="O516" s="41">
        <f>J516-(K516+L516)</f>
        <v>695821000</v>
      </c>
      <c r="P516" s="56" t="s">
        <v>283</v>
      </c>
      <c r="Q516" s="56" t="s">
        <v>417</v>
      </c>
    </row>
    <row r="517" spans="1:17" s="2" customFormat="1" ht="15" customHeight="1" outlineLevel="2" x14ac:dyDescent="0.25">
      <c r="A517" s="6">
        <v>31</v>
      </c>
      <c r="B517" s="6" t="s">
        <v>11</v>
      </c>
      <c r="C517" s="6" t="s">
        <v>290</v>
      </c>
      <c r="D517" s="6" t="s">
        <v>30</v>
      </c>
      <c r="E517" s="6" t="s">
        <v>36</v>
      </c>
      <c r="F517" s="6" t="s">
        <v>561</v>
      </c>
      <c r="G517" s="6" t="s">
        <v>9</v>
      </c>
      <c r="H517" s="13">
        <v>40001662</v>
      </c>
      <c r="I517" s="17" t="s">
        <v>610</v>
      </c>
      <c r="J517" s="29">
        <v>30000000</v>
      </c>
      <c r="K517" s="41">
        <v>0</v>
      </c>
      <c r="L517" s="41">
        <v>3000000</v>
      </c>
      <c r="M517" s="41">
        <v>0</v>
      </c>
      <c r="N517" s="41">
        <f t="shared" si="151"/>
        <v>3000000</v>
      </c>
      <c r="O517" s="41">
        <f>J517-(K517+L517)</f>
        <v>27000000</v>
      </c>
      <c r="P517" s="56" t="s">
        <v>460</v>
      </c>
      <c r="Q517" s="56" t="s">
        <v>417</v>
      </c>
    </row>
    <row r="518" spans="1:17" s="2" customFormat="1" ht="15" customHeight="1" outlineLevel="2" x14ac:dyDescent="0.25">
      <c r="A518" s="6">
        <v>31</v>
      </c>
      <c r="B518" s="6" t="s">
        <v>11</v>
      </c>
      <c r="C518" s="6" t="s">
        <v>285</v>
      </c>
      <c r="D518" s="6" t="s">
        <v>30</v>
      </c>
      <c r="E518" s="6" t="s">
        <v>36</v>
      </c>
      <c r="F518" s="6" t="s">
        <v>14</v>
      </c>
      <c r="G518" s="6" t="s">
        <v>170</v>
      </c>
      <c r="H518" s="13">
        <v>30485152</v>
      </c>
      <c r="I518" s="17" t="s">
        <v>448</v>
      </c>
      <c r="J518" s="29">
        <v>279810000</v>
      </c>
      <c r="K518" s="41">
        <v>0</v>
      </c>
      <c r="L518" s="41">
        <v>13990500</v>
      </c>
      <c r="M518" s="41">
        <v>0</v>
      </c>
      <c r="N518" s="41">
        <f t="shared" si="151"/>
        <v>13990500</v>
      </c>
      <c r="O518" s="41">
        <f>J518-(K518+L518)</f>
        <v>265819500</v>
      </c>
      <c r="P518" s="56" t="s">
        <v>283</v>
      </c>
      <c r="Q518" s="56" t="s">
        <v>417</v>
      </c>
    </row>
    <row r="519" spans="1:17" ht="15" customHeight="1" outlineLevel="2" x14ac:dyDescent="0.25">
      <c r="A519" s="8"/>
      <c r="B519" s="8"/>
      <c r="C519" s="8"/>
      <c r="D519" s="8"/>
      <c r="E519" s="8"/>
      <c r="F519" s="8"/>
      <c r="G519" s="8"/>
      <c r="H519" s="12"/>
      <c r="I519" s="16" t="s">
        <v>293</v>
      </c>
      <c r="J519" s="30">
        <f t="shared" ref="J519:O519" si="152">SUBTOTAL(9,J514:J518)</f>
        <v>1620675000</v>
      </c>
      <c r="K519" s="30">
        <f t="shared" si="152"/>
        <v>0</v>
      </c>
      <c r="L519" s="30">
        <f t="shared" si="152"/>
        <v>313371500</v>
      </c>
      <c r="M519" s="30">
        <f t="shared" si="152"/>
        <v>0</v>
      </c>
      <c r="N519" s="30">
        <f t="shared" si="152"/>
        <v>313371500</v>
      </c>
      <c r="O519" s="30">
        <f t="shared" si="152"/>
        <v>1307303500</v>
      </c>
      <c r="P519" s="55"/>
      <c r="Q519" s="55"/>
    </row>
    <row r="520" spans="1:17" outlineLevel="2" x14ac:dyDescent="0.25">
      <c r="A520" s="8"/>
      <c r="B520" s="8"/>
      <c r="C520" s="8"/>
      <c r="D520" s="8"/>
      <c r="E520" s="8"/>
      <c r="F520" s="8"/>
      <c r="G520" s="8"/>
      <c r="H520" s="12"/>
      <c r="I520" s="18"/>
      <c r="J520" s="28"/>
      <c r="K520" s="40"/>
      <c r="L520" s="40"/>
      <c r="M520" s="40"/>
      <c r="N520" s="40"/>
      <c r="O520" s="40"/>
      <c r="P520" s="55"/>
      <c r="Q520" s="55"/>
    </row>
    <row r="521" spans="1:17" ht="18.75" outlineLevel="1" x14ac:dyDescent="0.3">
      <c r="A521" s="8"/>
      <c r="B521" s="8"/>
      <c r="C521" s="8"/>
      <c r="D521" s="8"/>
      <c r="E521" s="9"/>
      <c r="F521" s="8"/>
      <c r="G521" s="8"/>
      <c r="H521" s="12"/>
      <c r="I521" s="53" t="s">
        <v>193</v>
      </c>
      <c r="J521" s="54">
        <f t="shared" ref="J521:O521" si="153">J519+J511+J506</f>
        <v>3396887000</v>
      </c>
      <c r="K521" s="54">
        <f t="shared" si="153"/>
        <v>713753493</v>
      </c>
      <c r="L521" s="54">
        <f t="shared" si="153"/>
        <v>613907337</v>
      </c>
      <c r="M521" s="54">
        <f t="shared" si="153"/>
        <v>0</v>
      </c>
      <c r="N521" s="54">
        <f t="shared" si="153"/>
        <v>613907337</v>
      </c>
      <c r="O521" s="54">
        <f t="shared" si="153"/>
        <v>2069226170</v>
      </c>
      <c r="P521" s="55"/>
      <c r="Q521" s="55"/>
    </row>
    <row r="522" spans="1:17" s="3" customFormat="1" outlineLevel="1" x14ac:dyDescent="0.25">
      <c r="A522" s="8"/>
      <c r="B522" s="8"/>
      <c r="C522" s="8"/>
      <c r="D522" s="8"/>
      <c r="E522" s="9"/>
      <c r="F522" s="8"/>
      <c r="G522" s="8"/>
      <c r="H522" s="12"/>
      <c r="I522" s="20"/>
      <c r="J522" s="32"/>
      <c r="K522" s="42"/>
      <c r="L522" s="42"/>
      <c r="M522" s="42"/>
      <c r="N522" s="42"/>
      <c r="O522" s="42"/>
      <c r="P522" s="55"/>
      <c r="Q522" s="55"/>
    </row>
    <row r="523" spans="1:17" ht="26.25" outlineLevel="1" x14ac:dyDescent="0.4">
      <c r="A523" s="8"/>
      <c r="B523" s="8"/>
      <c r="C523" s="8"/>
      <c r="D523" s="8"/>
      <c r="E523" s="9"/>
      <c r="F523" s="8"/>
      <c r="G523" s="8"/>
      <c r="H523" s="12"/>
      <c r="I523" s="65" t="s">
        <v>227</v>
      </c>
      <c r="J523" s="32"/>
      <c r="K523" s="42"/>
      <c r="L523" s="42"/>
      <c r="M523" s="42"/>
      <c r="N523" s="42"/>
      <c r="O523" s="42"/>
      <c r="P523" s="55"/>
      <c r="Q523" s="55"/>
    </row>
    <row r="524" spans="1:17" outlineLevel="1" x14ac:dyDescent="0.25">
      <c r="A524" s="8"/>
      <c r="B524" s="8"/>
      <c r="C524" s="8"/>
      <c r="D524" s="8"/>
      <c r="E524" s="9"/>
      <c r="F524" s="8"/>
      <c r="G524" s="8"/>
      <c r="H524" s="12"/>
      <c r="I524" s="16" t="s">
        <v>273</v>
      </c>
      <c r="J524" s="32"/>
      <c r="K524" s="42"/>
      <c r="L524" s="42"/>
      <c r="M524" s="42"/>
      <c r="N524" s="42"/>
      <c r="O524" s="42"/>
      <c r="P524" s="55"/>
      <c r="Q524" s="55"/>
    </row>
    <row r="525" spans="1:17" s="2" customFormat="1" ht="15" customHeight="1" outlineLevel="2" x14ac:dyDescent="0.25">
      <c r="A525" s="6">
        <v>31</v>
      </c>
      <c r="B525" s="6" t="s">
        <v>5</v>
      </c>
      <c r="C525" s="6" t="s">
        <v>276</v>
      </c>
      <c r="D525" s="6" t="s">
        <v>30</v>
      </c>
      <c r="E525" s="6" t="s">
        <v>37</v>
      </c>
      <c r="F525" s="6" t="s">
        <v>103</v>
      </c>
      <c r="G525" s="6" t="s">
        <v>170</v>
      </c>
      <c r="H525" s="13">
        <v>30042613</v>
      </c>
      <c r="I525" s="17" t="s">
        <v>130</v>
      </c>
      <c r="J525" s="29">
        <v>3472101337</v>
      </c>
      <c r="K525" s="41">
        <v>1786871036</v>
      </c>
      <c r="L525" s="41">
        <v>1650000000</v>
      </c>
      <c r="M525" s="41">
        <v>176294160</v>
      </c>
      <c r="N525" s="41">
        <f t="shared" ref="N525:N526" si="154">L525-M525</f>
        <v>1473705840</v>
      </c>
      <c r="O525" s="41">
        <f>J525-(K525+L525)</f>
        <v>35230301</v>
      </c>
      <c r="P525" s="56" t="s">
        <v>275</v>
      </c>
      <c r="Q525" s="56" t="s">
        <v>8</v>
      </c>
    </row>
    <row r="526" spans="1:17" s="2" customFormat="1" ht="15" customHeight="1" outlineLevel="2" x14ac:dyDescent="0.25">
      <c r="A526" s="6">
        <v>31</v>
      </c>
      <c r="B526" s="6" t="s">
        <v>5</v>
      </c>
      <c r="C526" s="6" t="s">
        <v>277</v>
      </c>
      <c r="D526" s="6" t="s">
        <v>30</v>
      </c>
      <c r="E526" s="6" t="s">
        <v>37</v>
      </c>
      <c r="F526" s="6" t="s">
        <v>15</v>
      </c>
      <c r="G526" s="6" t="s">
        <v>170</v>
      </c>
      <c r="H526" s="13">
        <v>30365273</v>
      </c>
      <c r="I526" s="17" t="s">
        <v>424</v>
      </c>
      <c r="J526" s="29">
        <v>268593000</v>
      </c>
      <c r="K526" s="41">
        <v>144981756</v>
      </c>
      <c r="L526" s="41">
        <v>72193000</v>
      </c>
      <c r="M526" s="41">
        <v>0</v>
      </c>
      <c r="N526" s="41">
        <f t="shared" si="154"/>
        <v>72193000</v>
      </c>
      <c r="O526" s="41">
        <f>J526-(K526+L526)</f>
        <v>51418244</v>
      </c>
      <c r="P526" s="56" t="s">
        <v>275</v>
      </c>
      <c r="Q526" s="56" t="s">
        <v>10</v>
      </c>
    </row>
    <row r="527" spans="1:17" outlineLevel="2" x14ac:dyDescent="0.25">
      <c r="A527" s="8"/>
      <c r="B527" s="8"/>
      <c r="C527" s="8"/>
      <c r="D527" s="8"/>
      <c r="E527" s="8"/>
      <c r="F527" s="8"/>
      <c r="G527" s="8"/>
      <c r="H527" s="12"/>
      <c r="I527" s="16" t="s">
        <v>437</v>
      </c>
      <c r="J527" s="30">
        <f t="shared" ref="J527:O527" si="155">SUBTOTAL(9,J525:J526)</f>
        <v>3740694337</v>
      </c>
      <c r="K527" s="30">
        <f t="shared" si="155"/>
        <v>1931852792</v>
      </c>
      <c r="L527" s="30">
        <f t="shared" si="155"/>
        <v>1722193000</v>
      </c>
      <c r="M527" s="30">
        <f t="shared" si="155"/>
        <v>176294160</v>
      </c>
      <c r="N527" s="30">
        <f t="shared" si="155"/>
        <v>1545898840</v>
      </c>
      <c r="O527" s="30">
        <f t="shared" si="155"/>
        <v>86648545</v>
      </c>
      <c r="P527" s="55"/>
      <c r="Q527" s="55"/>
    </row>
    <row r="528" spans="1:17" outlineLevel="2" x14ac:dyDescent="0.25">
      <c r="A528" s="8"/>
      <c r="B528" s="8"/>
      <c r="C528" s="8"/>
      <c r="D528" s="8"/>
      <c r="E528" s="8"/>
      <c r="F528" s="8"/>
      <c r="G528" s="8"/>
      <c r="H528" s="12"/>
      <c r="I528" s="18"/>
      <c r="J528" s="28"/>
      <c r="K528" s="40"/>
      <c r="L528" s="40"/>
      <c r="M528" s="40"/>
      <c r="N528" s="40"/>
      <c r="O528" s="40"/>
      <c r="P528" s="55"/>
      <c r="Q528" s="55"/>
    </row>
    <row r="529" spans="1:17" outlineLevel="2" x14ac:dyDescent="0.25">
      <c r="A529" s="8"/>
      <c r="B529" s="8"/>
      <c r="C529" s="8"/>
      <c r="D529" s="8"/>
      <c r="E529" s="8"/>
      <c r="F529" s="8"/>
      <c r="G529" s="8"/>
      <c r="H529" s="12"/>
      <c r="I529" s="16" t="s">
        <v>280</v>
      </c>
      <c r="J529" s="28"/>
      <c r="K529" s="40"/>
      <c r="L529" s="40"/>
      <c r="M529" s="40"/>
      <c r="N529" s="40"/>
      <c r="O529" s="40"/>
      <c r="P529" s="55"/>
      <c r="Q529" s="55"/>
    </row>
    <row r="530" spans="1:17" s="2" customFormat="1" ht="15" customHeight="1" outlineLevel="2" x14ac:dyDescent="0.25">
      <c r="A530" s="6">
        <v>29</v>
      </c>
      <c r="B530" s="6" t="s">
        <v>11</v>
      </c>
      <c r="C530" s="6" t="s">
        <v>277</v>
      </c>
      <c r="D530" s="6" t="s">
        <v>30</v>
      </c>
      <c r="E530" s="6" t="s">
        <v>37</v>
      </c>
      <c r="F530" s="6" t="s">
        <v>103</v>
      </c>
      <c r="G530" s="6" t="s">
        <v>170</v>
      </c>
      <c r="H530" s="13">
        <v>30466153</v>
      </c>
      <c r="I530" s="17" t="s">
        <v>504</v>
      </c>
      <c r="J530" s="29">
        <v>131605000</v>
      </c>
      <c r="K530" s="41">
        <v>0</v>
      </c>
      <c r="L530" s="41">
        <v>40000000</v>
      </c>
      <c r="M530" s="41">
        <v>0</v>
      </c>
      <c r="N530" s="41">
        <f t="shared" ref="N530:N532" si="156">L530-M530</f>
        <v>40000000</v>
      </c>
      <c r="O530" s="41">
        <f>J530-(K530+L530)</f>
        <v>91605000</v>
      </c>
      <c r="P530" s="56" t="s">
        <v>283</v>
      </c>
      <c r="Q530" s="56" t="s">
        <v>518</v>
      </c>
    </row>
    <row r="531" spans="1:17" s="2" customFormat="1" ht="15" customHeight="1" outlineLevel="2" x14ac:dyDescent="0.25">
      <c r="A531" s="6">
        <v>31</v>
      </c>
      <c r="B531" s="6" t="s">
        <v>11</v>
      </c>
      <c r="C531" s="6" t="s">
        <v>288</v>
      </c>
      <c r="D531" s="6" t="s">
        <v>30</v>
      </c>
      <c r="E531" s="6" t="s">
        <v>37</v>
      </c>
      <c r="F531" s="6" t="s">
        <v>561</v>
      </c>
      <c r="G531" s="6" t="s">
        <v>9</v>
      </c>
      <c r="H531" s="13">
        <v>30395772</v>
      </c>
      <c r="I531" s="17" t="s">
        <v>391</v>
      </c>
      <c r="J531" s="29">
        <v>78786000</v>
      </c>
      <c r="K531" s="41">
        <v>0</v>
      </c>
      <c r="L531" s="41">
        <v>40000000</v>
      </c>
      <c r="M531" s="41">
        <v>0</v>
      </c>
      <c r="N531" s="41">
        <f t="shared" si="156"/>
        <v>40000000</v>
      </c>
      <c r="O531" s="41">
        <f>J531-(K531+L531)</f>
        <v>38786000</v>
      </c>
      <c r="P531" s="56" t="s">
        <v>283</v>
      </c>
      <c r="Q531" s="56" t="s">
        <v>417</v>
      </c>
    </row>
    <row r="532" spans="1:17" s="2" customFormat="1" ht="15" customHeight="1" outlineLevel="2" x14ac:dyDescent="0.25">
      <c r="A532" s="6">
        <v>31</v>
      </c>
      <c r="B532" s="6" t="s">
        <v>11</v>
      </c>
      <c r="C532" s="6" t="s">
        <v>290</v>
      </c>
      <c r="D532" s="6" t="s">
        <v>30</v>
      </c>
      <c r="E532" s="6" t="s">
        <v>37</v>
      </c>
      <c r="F532" s="6" t="s">
        <v>561</v>
      </c>
      <c r="G532" s="6" t="s">
        <v>170</v>
      </c>
      <c r="H532" s="13">
        <v>30485160</v>
      </c>
      <c r="I532" s="17" t="s">
        <v>505</v>
      </c>
      <c r="J532" s="29">
        <v>199700000</v>
      </c>
      <c r="K532" s="41">
        <v>0</v>
      </c>
      <c r="L532" s="41">
        <v>30000000</v>
      </c>
      <c r="M532" s="41">
        <v>0</v>
      </c>
      <c r="N532" s="41">
        <f t="shared" si="156"/>
        <v>30000000</v>
      </c>
      <c r="O532" s="41">
        <f>J532-(K532+L532)</f>
        <v>169700000</v>
      </c>
      <c r="P532" s="56" t="s">
        <v>283</v>
      </c>
      <c r="Q532" s="56" t="s">
        <v>518</v>
      </c>
    </row>
    <row r="533" spans="1:17" outlineLevel="2" x14ac:dyDescent="0.25">
      <c r="A533" s="8"/>
      <c r="B533" s="8"/>
      <c r="C533" s="8"/>
      <c r="D533" s="8"/>
      <c r="E533" s="8"/>
      <c r="F533" s="8"/>
      <c r="G533" s="8"/>
      <c r="H533" s="12"/>
      <c r="I533" s="16" t="s">
        <v>293</v>
      </c>
      <c r="J533" s="30">
        <f t="shared" ref="J533:O533" si="157">SUBTOTAL(9,J530:J532)</f>
        <v>410091000</v>
      </c>
      <c r="K533" s="30">
        <f t="shared" si="157"/>
        <v>0</v>
      </c>
      <c r="L533" s="30">
        <f t="shared" si="157"/>
        <v>110000000</v>
      </c>
      <c r="M533" s="30">
        <f t="shared" si="157"/>
        <v>0</v>
      </c>
      <c r="N533" s="30">
        <f t="shared" si="157"/>
        <v>110000000</v>
      </c>
      <c r="O533" s="30">
        <f t="shared" si="157"/>
        <v>300091000</v>
      </c>
      <c r="P533" s="55"/>
      <c r="Q533" s="55"/>
    </row>
    <row r="534" spans="1:17" outlineLevel="2" x14ac:dyDescent="0.25">
      <c r="A534" s="8"/>
      <c r="B534" s="8"/>
      <c r="C534" s="8"/>
      <c r="D534" s="8"/>
      <c r="E534" s="8"/>
      <c r="F534" s="8"/>
      <c r="G534" s="8"/>
      <c r="H534" s="12"/>
      <c r="I534" s="18"/>
      <c r="J534" s="28"/>
      <c r="K534" s="40"/>
      <c r="L534" s="40"/>
      <c r="M534" s="40"/>
      <c r="N534" s="40"/>
      <c r="O534" s="40"/>
      <c r="P534" s="55"/>
      <c r="Q534" s="55"/>
    </row>
    <row r="535" spans="1:17" ht="18.75" outlineLevel="1" x14ac:dyDescent="0.3">
      <c r="A535" s="8"/>
      <c r="B535" s="8"/>
      <c r="C535" s="8"/>
      <c r="D535" s="8"/>
      <c r="E535" s="9"/>
      <c r="F535" s="8"/>
      <c r="G535" s="8"/>
      <c r="H535" s="12"/>
      <c r="I535" s="53" t="s">
        <v>194</v>
      </c>
      <c r="J535" s="54">
        <f t="shared" ref="J535:O535" si="158">J527+J533</f>
        <v>4150785337</v>
      </c>
      <c r="K535" s="54">
        <f t="shared" si="158"/>
        <v>1931852792</v>
      </c>
      <c r="L535" s="54">
        <f t="shared" si="158"/>
        <v>1832193000</v>
      </c>
      <c r="M535" s="54">
        <f t="shared" si="158"/>
        <v>176294160</v>
      </c>
      <c r="N535" s="54">
        <f t="shared" si="158"/>
        <v>1655898840</v>
      </c>
      <c r="O535" s="54">
        <f t="shared" si="158"/>
        <v>386739545</v>
      </c>
      <c r="P535" s="55"/>
      <c r="Q535" s="55"/>
    </row>
    <row r="536" spans="1:17" s="3" customFormat="1" outlineLevel="1" x14ac:dyDescent="0.25">
      <c r="A536" s="8"/>
      <c r="B536" s="8"/>
      <c r="C536" s="8"/>
      <c r="D536" s="8"/>
      <c r="E536" s="9"/>
      <c r="F536" s="8"/>
      <c r="G536" s="8"/>
      <c r="H536" s="12"/>
      <c r="I536" s="20"/>
      <c r="J536" s="32"/>
      <c r="K536" s="42"/>
      <c r="L536" s="42"/>
      <c r="M536" s="42"/>
      <c r="N536" s="42"/>
      <c r="O536" s="42"/>
      <c r="P536" s="55"/>
      <c r="Q536" s="55"/>
    </row>
    <row r="537" spans="1:17" ht="26.25" outlineLevel="1" x14ac:dyDescent="0.4">
      <c r="A537" s="8"/>
      <c r="B537" s="8"/>
      <c r="C537" s="8"/>
      <c r="D537" s="8"/>
      <c r="E537" s="9"/>
      <c r="F537" s="8"/>
      <c r="G537" s="8"/>
      <c r="H537" s="12"/>
      <c r="I537" s="65" t="s">
        <v>228</v>
      </c>
      <c r="J537" s="32"/>
      <c r="K537" s="42"/>
      <c r="L537" s="42"/>
      <c r="M537" s="42"/>
      <c r="N537" s="42"/>
      <c r="O537" s="42"/>
      <c r="P537" s="55"/>
      <c r="Q537" s="55"/>
    </row>
    <row r="538" spans="1:17" outlineLevel="1" x14ac:dyDescent="0.25">
      <c r="A538" s="8"/>
      <c r="B538" s="8"/>
      <c r="C538" s="8"/>
      <c r="D538" s="8"/>
      <c r="E538" s="9"/>
      <c r="F538" s="8"/>
      <c r="G538" s="8"/>
      <c r="H538" s="12"/>
      <c r="I538" s="16" t="s">
        <v>273</v>
      </c>
      <c r="J538" s="32"/>
      <c r="K538" s="42"/>
      <c r="L538" s="42"/>
      <c r="M538" s="42"/>
      <c r="N538" s="42"/>
      <c r="O538" s="42"/>
      <c r="P538" s="55"/>
      <c r="Q538" s="55"/>
    </row>
    <row r="539" spans="1:17" s="2" customFormat="1" ht="15" customHeight="1" outlineLevel="2" x14ac:dyDescent="0.25">
      <c r="A539" s="6">
        <v>31</v>
      </c>
      <c r="B539" s="6" t="s">
        <v>5</v>
      </c>
      <c r="C539" s="6" t="s">
        <v>356</v>
      </c>
      <c r="D539" s="6" t="s">
        <v>30</v>
      </c>
      <c r="E539" s="6" t="s">
        <v>39</v>
      </c>
      <c r="F539" s="6" t="s">
        <v>561</v>
      </c>
      <c r="G539" s="6" t="s">
        <v>170</v>
      </c>
      <c r="H539" s="13">
        <v>30090907</v>
      </c>
      <c r="I539" s="17" t="s">
        <v>142</v>
      </c>
      <c r="J539" s="29">
        <v>57000000</v>
      </c>
      <c r="K539" s="41">
        <v>57000000</v>
      </c>
      <c r="L539" s="41">
        <v>0</v>
      </c>
      <c r="M539" s="41">
        <v>0</v>
      </c>
      <c r="N539" s="41">
        <f>L539-M539</f>
        <v>0</v>
      </c>
      <c r="O539" s="41">
        <f>J539-(K539+L539)</f>
        <v>0</v>
      </c>
      <c r="P539" s="56" t="s">
        <v>564</v>
      </c>
      <c r="Q539" s="56" t="s">
        <v>8</v>
      </c>
    </row>
    <row r="540" spans="1:17" outlineLevel="2" x14ac:dyDescent="0.25">
      <c r="A540" s="8"/>
      <c r="B540" s="8"/>
      <c r="C540" s="8"/>
      <c r="D540" s="8"/>
      <c r="E540" s="8"/>
      <c r="F540" s="8"/>
      <c r="G540" s="8"/>
      <c r="H540" s="12"/>
      <c r="I540" s="16" t="s">
        <v>437</v>
      </c>
      <c r="J540" s="30">
        <f t="shared" ref="J540:O540" si="159">SUBTOTAL(9,J539)</f>
        <v>57000000</v>
      </c>
      <c r="K540" s="30">
        <f t="shared" si="159"/>
        <v>57000000</v>
      </c>
      <c r="L540" s="30">
        <f t="shared" si="159"/>
        <v>0</v>
      </c>
      <c r="M540" s="30">
        <f t="shared" si="159"/>
        <v>0</v>
      </c>
      <c r="N540" s="30">
        <f t="shared" si="159"/>
        <v>0</v>
      </c>
      <c r="O540" s="30">
        <f t="shared" si="159"/>
        <v>0</v>
      </c>
      <c r="P540" s="55"/>
      <c r="Q540" s="55"/>
    </row>
    <row r="541" spans="1:17" outlineLevel="2" x14ac:dyDescent="0.25">
      <c r="A541" s="8"/>
      <c r="B541" s="8"/>
      <c r="C541" s="8"/>
      <c r="D541" s="8"/>
      <c r="E541" s="8"/>
      <c r="F541" s="8"/>
      <c r="G541" s="8"/>
      <c r="H541" s="12"/>
      <c r="I541" s="18"/>
      <c r="J541" s="28"/>
      <c r="K541" s="40"/>
      <c r="L541" s="40"/>
      <c r="M541" s="40"/>
      <c r="N541" s="40"/>
      <c r="O541" s="40"/>
      <c r="P541" s="55"/>
      <c r="Q541" s="55"/>
    </row>
    <row r="542" spans="1:17" outlineLevel="2" x14ac:dyDescent="0.25">
      <c r="A542" s="8"/>
      <c r="B542" s="8"/>
      <c r="C542" s="8"/>
      <c r="D542" s="8"/>
      <c r="E542" s="8"/>
      <c r="F542" s="8"/>
      <c r="G542" s="8"/>
      <c r="H542" s="12"/>
      <c r="I542" s="16" t="s">
        <v>438</v>
      </c>
      <c r="J542" s="28"/>
      <c r="K542" s="40"/>
      <c r="L542" s="40"/>
      <c r="M542" s="40"/>
      <c r="N542" s="40"/>
      <c r="O542" s="40"/>
      <c r="P542" s="55"/>
      <c r="Q542" s="55"/>
    </row>
    <row r="543" spans="1:17" s="2" customFormat="1" ht="15" customHeight="1" outlineLevel="2" x14ac:dyDescent="0.25">
      <c r="A543" s="6">
        <v>31</v>
      </c>
      <c r="B543" s="6" t="s">
        <v>56</v>
      </c>
      <c r="C543" s="6" t="s">
        <v>274</v>
      </c>
      <c r="D543" s="6" t="s">
        <v>30</v>
      </c>
      <c r="E543" s="6" t="s">
        <v>39</v>
      </c>
      <c r="F543" s="6" t="s">
        <v>103</v>
      </c>
      <c r="G543" s="6" t="s">
        <v>170</v>
      </c>
      <c r="H543" s="13">
        <v>30472589</v>
      </c>
      <c r="I543" s="17" t="s">
        <v>128</v>
      </c>
      <c r="J543" s="29">
        <v>2492785000</v>
      </c>
      <c r="K543" s="41">
        <v>25770000</v>
      </c>
      <c r="L543" s="41">
        <v>100000000</v>
      </c>
      <c r="M543" s="41">
        <v>0</v>
      </c>
      <c r="N543" s="41">
        <f t="shared" ref="N543:N545" si="160">L543-M543</f>
        <v>100000000</v>
      </c>
      <c r="O543" s="41">
        <f>J543-(K543+L543)</f>
        <v>2367015000</v>
      </c>
      <c r="P543" s="56" t="s">
        <v>279</v>
      </c>
      <c r="Q543" s="56" t="s">
        <v>8</v>
      </c>
    </row>
    <row r="544" spans="1:17" s="2" customFormat="1" ht="15" customHeight="1" outlineLevel="2" x14ac:dyDescent="0.25">
      <c r="A544" s="6">
        <v>31</v>
      </c>
      <c r="B544" s="6" t="s">
        <v>56</v>
      </c>
      <c r="C544" s="6" t="s">
        <v>289</v>
      </c>
      <c r="D544" s="6" t="s">
        <v>30</v>
      </c>
      <c r="E544" s="6" t="s">
        <v>39</v>
      </c>
      <c r="F544" s="6" t="s">
        <v>81</v>
      </c>
      <c r="G544" s="6" t="s">
        <v>170</v>
      </c>
      <c r="H544" s="13">
        <v>30118591</v>
      </c>
      <c r="I544" s="17" t="s">
        <v>379</v>
      </c>
      <c r="J544" s="29">
        <v>237928000</v>
      </c>
      <c r="K544" s="41">
        <v>0</v>
      </c>
      <c r="L544" s="41">
        <v>237928000</v>
      </c>
      <c r="M544" s="41">
        <v>0</v>
      </c>
      <c r="N544" s="41">
        <f t="shared" si="160"/>
        <v>237928000</v>
      </c>
      <c r="O544" s="41">
        <f>J544-(K544+L544)</f>
        <v>0</v>
      </c>
      <c r="P544" s="56" t="s">
        <v>515</v>
      </c>
      <c r="Q544" s="56" t="s">
        <v>8</v>
      </c>
    </row>
    <row r="545" spans="1:17" s="2" customFormat="1" ht="15" customHeight="1" outlineLevel="2" x14ac:dyDescent="0.25">
      <c r="A545" s="6">
        <v>31</v>
      </c>
      <c r="B545" s="6" t="s">
        <v>56</v>
      </c>
      <c r="C545" s="6" t="s">
        <v>277</v>
      </c>
      <c r="D545" s="6" t="s">
        <v>30</v>
      </c>
      <c r="E545" s="6" t="s">
        <v>39</v>
      </c>
      <c r="F545" s="6" t="s">
        <v>15</v>
      </c>
      <c r="G545" s="6" t="s">
        <v>170</v>
      </c>
      <c r="H545" s="13">
        <v>30428525</v>
      </c>
      <c r="I545" s="17" t="s">
        <v>327</v>
      </c>
      <c r="J545" s="29">
        <v>460050000</v>
      </c>
      <c r="K545" s="41">
        <v>0</v>
      </c>
      <c r="L545" s="41">
        <v>460050000</v>
      </c>
      <c r="M545" s="41">
        <v>0</v>
      </c>
      <c r="N545" s="41">
        <f t="shared" si="160"/>
        <v>460050000</v>
      </c>
      <c r="O545" s="41">
        <f>J545-(K545+L545)</f>
        <v>0</v>
      </c>
      <c r="P545" s="56" t="s">
        <v>101</v>
      </c>
      <c r="Q545" s="56" t="s">
        <v>10</v>
      </c>
    </row>
    <row r="546" spans="1:17" outlineLevel="2" x14ac:dyDescent="0.25">
      <c r="A546" s="8"/>
      <c r="B546" s="8"/>
      <c r="C546" s="8"/>
      <c r="D546" s="8"/>
      <c r="E546" s="8"/>
      <c r="F546" s="8"/>
      <c r="G546" s="8"/>
      <c r="H546" s="12"/>
      <c r="I546" s="16" t="s">
        <v>338</v>
      </c>
      <c r="J546" s="30">
        <f t="shared" ref="J546:O546" si="161">SUBTOTAL(9,J543:J545)</f>
        <v>3190763000</v>
      </c>
      <c r="K546" s="30">
        <f t="shared" si="161"/>
        <v>25770000</v>
      </c>
      <c r="L546" s="30">
        <f t="shared" si="161"/>
        <v>797978000</v>
      </c>
      <c r="M546" s="30">
        <f t="shared" si="161"/>
        <v>0</v>
      </c>
      <c r="N546" s="30">
        <f t="shared" si="161"/>
        <v>797978000</v>
      </c>
      <c r="O546" s="30">
        <f t="shared" si="161"/>
        <v>2367015000</v>
      </c>
      <c r="P546" s="55"/>
      <c r="Q546" s="55"/>
    </row>
    <row r="547" spans="1:17" outlineLevel="2" x14ac:dyDescent="0.25">
      <c r="A547" s="8"/>
      <c r="B547" s="8"/>
      <c r="C547" s="8"/>
      <c r="D547" s="8"/>
      <c r="E547" s="8"/>
      <c r="F547" s="8"/>
      <c r="G547" s="8"/>
      <c r="H547" s="12"/>
      <c r="I547" s="18"/>
      <c r="J547" s="28"/>
      <c r="K547" s="40"/>
      <c r="L547" s="40"/>
      <c r="M547" s="40"/>
      <c r="N547" s="40"/>
      <c r="O547" s="40"/>
      <c r="P547" s="55"/>
      <c r="Q547" s="55"/>
    </row>
    <row r="548" spans="1:17" outlineLevel="2" x14ac:dyDescent="0.25">
      <c r="A548" s="8"/>
      <c r="B548" s="8"/>
      <c r="C548" s="8"/>
      <c r="D548" s="8"/>
      <c r="E548" s="8"/>
      <c r="F548" s="8"/>
      <c r="G548" s="8"/>
      <c r="H548" s="12"/>
      <c r="I548" s="16" t="s">
        <v>280</v>
      </c>
      <c r="J548" s="28"/>
      <c r="K548" s="40"/>
      <c r="L548" s="40"/>
      <c r="M548" s="40"/>
      <c r="N548" s="40"/>
      <c r="O548" s="40"/>
      <c r="P548" s="55"/>
      <c r="Q548" s="55"/>
    </row>
    <row r="549" spans="1:17" s="2" customFormat="1" ht="15" customHeight="1" outlineLevel="2" x14ac:dyDescent="0.25">
      <c r="A549" s="6">
        <v>31</v>
      </c>
      <c r="B549" s="6" t="s">
        <v>11</v>
      </c>
      <c r="C549" s="6" t="s">
        <v>274</v>
      </c>
      <c r="D549" s="6" t="s">
        <v>30</v>
      </c>
      <c r="E549" s="6" t="s">
        <v>39</v>
      </c>
      <c r="F549" s="6" t="s">
        <v>6</v>
      </c>
      <c r="G549" s="6" t="s">
        <v>170</v>
      </c>
      <c r="H549" s="13">
        <v>30069919</v>
      </c>
      <c r="I549" s="17" t="s">
        <v>511</v>
      </c>
      <c r="J549" s="29">
        <v>1080359000</v>
      </c>
      <c r="K549" s="41">
        <v>0</v>
      </c>
      <c r="L549" s="41">
        <v>0</v>
      </c>
      <c r="M549" s="41">
        <v>0</v>
      </c>
      <c r="N549" s="41">
        <f t="shared" ref="N549:N552" si="162">L549-M549</f>
        <v>0</v>
      </c>
      <c r="O549" s="41">
        <f>J549-(K549+L549)</f>
        <v>1080359000</v>
      </c>
      <c r="P549" s="56" t="s">
        <v>283</v>
      </c>
      <c r="Q549" s="56" t="s">
        <v>310</v>
      </c>
    </row>
    <row r="550" spans="1:17" s="2" customFormat="1" ht="15" customHeight="1" outlineLevel="2" x14ac:dyDescent="0.25">
      <c r="A550" s="6">
        <v>31</v>
      </c>
      <c r="B550" s="6" t="s">
        <v>11</v>
      </c>
      <c r="C550" s="6" t="s">
        <v>274</v>
      </c>
      <c r="D550" s="6" t="s">
        <v>30</v>
      </c>
      <c r="E550" s="6" t="s">
        <v>39</v>
      </c>
      <c r="F550" s="6" t="s">
        <v>6</v>
      </c>
      <c r="G550" s="6" t="s">
        <v>170</v>
      </c>
      <c r="H550" s="13">
        <v>30135630</v>
      </c>
      <c r="I550" s="17" t="s">
        <v>409</v>
      </c>
      <c r="J550" s="29">
        <v>1143510000</v>
      </c>
      <c r="K550" s="41">
        <v>0</v>
      </c>
      <c r="L550" s="41">
        <v>10000000</v>
      </c>
      <c r="M550" s="41">
        <v>0</v>
      </c>
      <c r="N550" s="41">
        <f t="shared" si="162"/>
        <v>10000000</v>
      </c>
      <c r="O550" s="41">
        <f>J550-(K550+L550)</f>
        <v>1133510000</v>
      </c>
      <c r="P550" s="56" t="s">
        <v>283</v>
      </c>
      <c r="Q550" s="56" t="s">
        <v>310</v>
      </c>
    </row>
    <row r="551" spans="1:17" s="2" customFormat="1" ht="15" customHeight="1" outlineLevel="2" x14ac:dyDescent="0.25">
      <c r="A551" s="6">
        <v>29</v>
      </c>
      <c r="B551" s="6" t="s">
        <v>11</v>
      </c>
      <c r="C551" s="6" t="s">
        <v>288</v>
      </c>
      <c r="D551" s="6" t="s">
        <v>30</v>
      </c>
      <c r="E551" s="6" t="s">
        <v>39</v>
      </c>
      <c r="F551" s="6" t="s">
        <v>561</v>
      </c>
      <c r="G551" s="6" t="s">
        <v>170</v>
      </c>
      <c r="H551" s="13">
        <v>30375772</v>
      </c>
      <c r="I551" s="17" t="s">
        <v>508</v>
      </c>
      <c r="J551" s="29">
        <v>359065000</v>
      </c>
      <c r="K551" s="41">
        <v>0</v>
      </c>
      <c r="L551" s="41">
        <v>359065000</v>
      </c>
      <c r="M551" s="41">
        <v>0</v>
      </c>
      <c r="N551" s="41">
        <f t="shared" si="162"/>
        <v>359065000</v>
      </c>
      <c r="O551" s="41">
        <f>J551-(K551+L551)</f>
        <v>0</v>
      </c>
      <c r="P551" s="56" t="s">
        <v>284</v>
      </c>
      <c r="Q551" s="56" t="s">
        <v>10</v>
      </c>
    </row>
    <row r="552" spans="1:17" s="2" customFormat="1" ht="15" customHeight="1" outlineLevel="2" x14ac:dyDescent="0.25">
      <c r="A552" s="6">
        <v>31</v>
      </c>
      <c r="B552" s="6" t="s">
        <v>11</v>
      </c>
      <c r="C552" s="6" t="s">
        <v>290</v>
      </c>
      <c r="D552" s="6" t="s">
        <v>30</v>
      </c>
      <c r="E552" s="6" t="s">
        <v>39</v>
      </c>
      <c r="F552" s="6" t="s">
        <v>561</v>
      </c>
      <c r="G552" s="6" t="s">
        <v>170</v>
      </c>
      <c r="H552" s="13">
        <v>30125850</v>
      </c>
      <c r="I552" s="17" t="s">
        <v>386</v>
      </c>
      <c r="J552" s="29">
        <v>295030000</v>
      </c>
      <c r="K552" s="41">
        <v>0</v>
      </c>
      <c r="L552" s="41">
        <v>40000000</v>
      </c>
      <c r="M552" s="41">
        <v>0</v>
      </c>
      <c r="N552" s="41">
        <f t="shared" si="162"/>
        <v>40000000</v>
      </c>
      <c r="O552" s="41">
        <f>J552-(K552+L552)</f>
        <v>255030000</v>
      </c>
      <c r="P552" s="56" t="s">
        <v>283</v>
      </c>
      <c r="Q552" s="56" t="s">
        <v>310</v>
      </c>
    </row>
    <row r="553" spans="1:17" outlineLevel="2" x14ac:dyDescent="0.25">
      <c r="A553" s="8"/>
      <c r="B553" s="8"/>
      <c r="C553" s="8"/>
      <c r="D553" s="8"/>
      <c r="E553" s="8"/>
      <c r="F553" s="8"/>
      <c r="G553" s="8"/>
      <c r="H553" s="12"/>
      <c r="I553" s="16" t="s">
        <v>293</v>
      </c>
      <c r="J553" s="30">
        <f t="shared" ref="J553:O553" si="163">SUBTOTAL(9,J549:J552)</f>
        <v>2877964000</v>
      </c>
      <c r="K553" s="30">
        <f t="shared" si="163"/>
        <v>0</v>
      </c>
      <c r="L553" s="30">
        <f t="shared" si="163"/>
        <v>409065000</v>
      </c>
      <c r="M553" s="30">
        <f t="shared" si="163"/>
        <v>0</v>
      </c>
      <c r="N553" s="30">
        <f t="shared" si="163"/>
        <v>409065000</v>
      </c>
      <c r="O553" s="30">
        <f t="shared" si="163"/>
        <v>2468899000</v>
      </c>
      <c r="P553" s="55"/>
      <c r="Q553" s="55"/>
    </row>
    <row r="554" spans="1:17" ht="4.5" customHeight="1" outlineLevel="2" x14ac:dyDescent="0.25">
      <c r="A554" s="8"/>
      <c r="B554" s="8"/>
      <c r="C554" s="8"/>
      <c r="D554" s="8"/>
      <c r="E554" s="8"/>
      <c r="F554" s="8"/>
      <c r="G554" s="8"/>
      <c r="H554" s="12"/>
      <c r="I554" s="18"/>
      <c r="J554" s="28"/>
      <c r="K554" s="40"/>
      <c r="L554" s="40"/>
      <c r="M554" s="40"/>
      <c r="N554" s="40"/>
      <c r="O554" s="40"/>
      <c r="P554" s="55"/>
      <c r="Q554" s="55"/>
    </row>
    <row r="555" spans="1:17" ht="18.75" outlineLevel="1" x14ac:dyDescent="0.3">
      <c r="A555" s="8"/>
      <c r="B555" s="8"/>
      <c r="C555" s="8"/>
      <c r="D555" s="8"/>
      <c r="E555" s="9"/>
      <c r="F555" s="8"/>
      <c r="G555" s="8"/>
      <c r="H555" s="12"/>
      <c r="I555" s="53" t="s">
        <v>195</v>
      </c>
      <c r="J555" s="54">
        <f t="shared" ref="J555:O555" si="164">J553+J546+J540</f>
        <v>6125727000</v>
      </c>
      <c r="K555" s="54">
        <f t="shared" si="164"/>
        <v>82770000</v>
      </c>
      <c r="L555" s="54">
        <f t="shared" si="164"/>
        <v>1207043000</v>
      </c>
      <c r="M555" s="54">
        <f t="shared" si="164"/>
        <v>0</v>
      </c>
      <c r="N555" s="54">
        <f t="shared" si="164"/>
        <v>1207043000</v>
      </c>
      <c r="O555" s="54">
        <f t="shared" si="164"/>
        <v>4835914000</v>
      </c>
      <c r="P555" s="55"/>
      <c r="Q555" s="55"/>
    </row>
    <row r="556" spans="1:17" s="3" customFormat="1" outlineLevel="1" x14ac:dyDescent="0.25">
      <c r="A556" s="8"/>
      <c r="B556" s="8"/>
      <c r="C556" s="8"/>
      <c r="D556" s="8"/>
      <c r="E556" s="9"/>
      <c r="F556" s="8"/>
      <c r="G556" s="8"/>
      <c r="H556" s="12"/>
      <c r="I556" s="20"/>
      <c r="J556" s="32"/>
      <c r="K556" s="42"/>
      <c r="L556" s="42"/>
      <c r="M556" s="42"/>
      <c r="N556" s="42"/>
      <c r="O556" s="42"/>
      <c r="P556" s="55"/>
      <c r="Q556" s="55"/>
    </row>
    <row r="557" spans="1:17" ht="26.25" outlineLevel="1" x14ac:dyDescent="0.4">
      <c r="A557" s="8"/>
      <c r="B557" s="8"/>
      <c r="C557" s="8"/>
      <c r="D557" s="8"/>
      <c r="E557" s="9"/>
      <c r="F557" s="8"/>
      <c r="G557" s="8"/>
      <c r="H557" s="12"/>
      <c r="I557" s="65" t="s">
        <v>229</v>
      </c>
      <c r="J557" s="32"/>
      <c r="K557" s="42"/>
      <c r="L557" s="42"/>
      <c r="M557" s="42"/>
      <c r="N557" s="42"/>
      <c r="O557" s="42"/>
      <c r="P557" s="55"/>
      <c r="Q557" s="55"/>
    </row>
    <row r="558" spans="1:17" outlineLevel="1" x14ac:dyDescent="0.25">
      <c r="A558" s="8"/>
      <c r="B558" s="8"/>
      <c r="C558" s="8"/>
      <c r="D558" s="8"/>
      <c r="E558" s="9"/>
      <c r="F558" s="8"/>
      <c r="G558" s="8"/>
      <c r="H558" s="12"/>
      <c r="I558" s="16" t="s">
        <v>273</v>
      </c>
      <c r="J558" s="32"/>
      <c r="K558" s="42"/>
      <c r="L558" s="42"/>
      <c r="M558" s="42"/>
      <c r="N558" s="42"/>
      <c r="O558" s="42"/>
      <c r="P558" s="55"/>
      <c r="Q558" s="55"/>
    </row>
    <row r="559" spans="1:17" s="2" customFormat="1" ht="15" customHeight="1" outlineLevel="2" x14ac:dyDescent="0.25">
      <c r="A559" s="6">
        <v>31</v>
      </c>
      <c r="B559" s="6" t="s">
        <v>5</v>
      </c>
      <c r="C559" s="6" t="s">
        <v>274</v>
      </c>
      <c r="D559" s="6" t="s">
        <v>30</v>
      </c>
      <c r="E559" s="6" t="s">
        <v>38</v>
      </c>
      <c r="F559" s="6" t="s">
        <v>6</v>
      </c>
      <c r="G559" s="6" t="s">
        <v>170</v>
      </c>
      <c r="H559" s="13">
        <v>30343540</v>
      </c>
      <c r="I559" s="17" t="s">
        <v>118</v>
      </c>
      <c r="J559" s="29">
        <v>1125337000</v>
      </c>
      <c r="K559" s="41">
        <v>196238450</v>
      </c>
      <c r="L559" s="41">
        <v>900337000</v>
      </c>
      <c r="M559" s="41">
        <v>52183058</v>
      </c>
      <c r="N559" s="41">
        <f>L559-M559</f>
        <v>848153942</v>
      </c>
      <c r="O559" s="41">
        <f>J559-(K559+L559)</f>
        <v>28761550</v>
      </c>
      <c r="P559" s="56" t="s">
        <v>275</v>
      </c>
      <c r="Q559" s="56" t="s">
        <v>8</v>
      </c>
    </row>
    <row r="560" spans="1:17" outlineLevel="2" x14ac:dyDescent="0.25">
      <c r="A560" s="8"/>
      <c r="B560" s="8"/>
      <c r="C560" s="8"/>
      <c r="D560" s="8"/>
      <c r="E560" s="8"/>
      <c r="F560" s="8"/>
      <c r="G560" s="8"/>
      <c r="H560" s="12"/>
      <c r="I560" s="16" t="s">
        <v>437</v>
      </c>
      <c r="J560" s="30">
        <f t="shared" ref="J560:O560" si="165">SUBTOTAL(9,J559)</f>
        <v>1125337000</v>
      </c>
      <c r="K560" s="30">
        <f t="shared" si="165"/>
        <v>196238450</v>
      </c>
      <c r="L560" s="30">
        <f t="shared" si="165"/>
        <v>900337000</v>
      </c>
      <c r="M560" s="30">
        <f t="shared" si="165"/>
        <v>52183058</v>
      </c>
      <c r="N560" s="30">
        <f t="shared" si="165"/>
        <v>848153942</v>
      </c>
      <c r="O560" s="30">
        <f t="shared" si="165"/>
        <v>28761550</v>
      </c>
      <c r="P560" s="55"/>
      <c r="Q560" s="55"/>
    </row>
    <row r="561" spans="1:17" outlineLevel="2" x14ac:dyDescent="0.25">
      <c r="A561" s="8"/>
      <c r="B561" s="8"/>
      <c r="C561" s="8"/>
      <c r="D561" s="8"/>
      <c r="E561" s="8"/>
      <c r="F561" s="8"/>
      <c r="G561" s="8"/>
      <c r="H561" s="12"/>
      <c r="I561" s="18"/>
      <c r="J561" s="28"/>
      <c r="K561" s="40"/>
      <c r="L561" s="40"/>
      <c r="M561" s="40"/>
      <c r="N561" s="40"/>
      <c r="O561" s="40"/>
      <c r="P561" s="55"/>
      <c r="Q561" s="55"/>
    </row>
    <row r="562" spans="1:17" outlineLevel="2" x14ac:dyDescent="0.25">
      <c r="A562" s="8"/>
      <c r="B562" s="8"/>
      <c r="C562" s="8"/>
      <c r="D562" s="8"/>
      <c r="E562" s="8"/>
      <c r="F562" s="8"/>
      <c r="G562" s="8"/>
      <c r="H562" s="12"/>
      <c r="I562" s="23" t="s">
        <v>280</v>
      </c>
      <c r="J562" s="28"/>
      <c r="K562" s="40"/>
      <c r="L562" s="40"/>
      <c r="M562" s="40"/>
      <c r="N562" s="40"/>
      <c r="O562" s="40"/>
      <c r="P562" s="55"/>
      <c r="Q562" s="55"/>
    </row>
    <row r="563" spans="1:17" s="2" customFormat="1" ht="15" customHeight="1" outlineLevel="2" x14ac:dyDescent="0.25">
      <c r="A563" s="6">
        <v>31</v>
      </c>
      <c r="B563" s="6" t="s">
        <v>11</v>
      </c>
      <c r="C563" s="6" t="s">
        <v>290</v>
      </c>
      <c r="D563" s="6" t="s">
        <v>30</v>
      </c>
      <c r="E563" s="6" t="s">
        <v>38</v>
      </c>
      <c r="F563" s="6" t="s">
        <v>561</v>
      </c>
      <c r="G563" s="6" t="s">
        <v>9</v>
      </c>
      <c r="H563" s="13">
        <v>30135053</v>
      </c>
      <c r="I563" s="17" t="s">
        <v>383</v>
      </c>
      <c r="J563" s="29">
        <v>74568000</v>
      </c>
      <c r="K563" s="41">
        <v>0</v>
      </c>
      <c r="L563" s="41">
        <v>10000000</v>
      </c>
      <c r="M563" s="41">
        <v>0</v>
      </c>
      <c r="N563" s="41">
        <f t="shared" ref="N563:N568" si="166">L563-M563</f>
        <v>10000000</v>
      </c>
      <c r="O563" s="41">
        <f t="shared" ref="O563:O568" si="167">J563-(K563+L563)</f>
        <v>64568000</v>
      </c>
      <c r="P563" s="56" t="s">
        <v>283</v>
      </c>
      <c r="Q563" s="56" t="s">
        <v>310</v>
      </c>
    </row>
    <row r="564" spans="1:17" s="2" customFormat="1" ht="15" customHeight="1" outlineLevel="2" x14ac:dyDescent="0.25">
      <c r="A564" s="6">
        <v>31</v>
      </c>
      <c r="B564" s="6" t="s">
        <v>11</v>
      </c>
      <c r="C564" s="6" t="s">
        <v>289</v>
      </c>
      <c r="D564" s="6" t="s">
        <v>30</v>
      </c>
      <c r="E564" s="6" t="s">
        <v>38</v>
      </c>
      <c r="F564" s="6" t="s">
        <v>81</v>
      </c>
      <c r="G564" s="6" t="s">
        <v>170</v>
      </c>
      <c r="H564" s="13">
        <v>30388222</v>
      </c>
      <c r="I564" s="17" t="s">
        <v>629</v>
      </c>
      <c r="J564" s="29">
        <v>103744000</v>
      </c>
      <c r="K564" s="41">
        <v>0</v>
      </c>
      <c r="L564" s="29">
        <v>103744000</v>
      </c>
      <c r="M564" s="41">
        <v>0</v>
      </c>
      <c r="N564" s="41">
        <f t="shared" si="166"/>
        <v>103744000</v>
      </c>
      <c r="O564" s="41">
        <f t="shared" si="167"/>
        <v>0</v>
      </c>
      <c r="P564" s="56" t="s">
        <v>283</v>
      </c>
      <c r="Q564" s="56" t="s">
        <v>8</v>
      </c>
    </row>
    <row r="565" spans="1:17" s="2" customFormat="1" ht="15" customHeight="1" outlineLevel="2" x14ac:dyDescent="0.25">
      <c r="A565" s="6">
        <v>31</v>
      </c>
      <c r="B565" s="6" t="s">
        <v>11</v>
      </c>
      <c r="C565" s="6" t="s">
        <v>276</v>
      </c>
      <c r="D565" s="6" t="s">
        <v>30</v>
      </c>
      <c r="E565" s="6" t="s">
        <v>38</v>
      </c>
      <c r="F565" s="6" t="s">
        <v>561</v>
      </c>
      <c r="G565" s="6" t="s">
        <v>170</v>
      </c>
      <c r="H565" s="13">
        <v>30078798</v>
      </c>
      <c r="I565" s="17" t="s">
        <v>388</v>
      </c>
      <c r="J565" s="29">
        <v>450505000</v>
      </c>
      <c r="K565" s="41">
        <v>0</v>
      </c>
      <c r="L565" s="41">
        <v>30000000</v>
      </c>
      <c r="M565" s="41">
        <v>0</v>
      </c>
      <c r="N565" s="41">
        <f t="shared" si="166"/>
        <v>30000000</v>
      </c>
      <c r="O565" s="41">
        <f t="shared" si="167"/>
        <v>420505000</v>
      </c>
      <c r="P565" s="56" t="s">
        <v>283</v>
      </c>
      <c r="Q565" s="56" t="s">
        <v>417</v>
      </c>
    </row>
    <row r="566" spans="1:17" s="2" customFormat="1" ht="15" customHeight="1" outlineLevel="2" x14ac:dyDescent="0.25">
      <c r="A566" s="6">
        <v>31</v>
      </c>
      <c r="B566" s="6" t="s">
        <v>11</v>
      </c>
      <c r="C566" s="6" t="s">
        <v>290</v>
      </c>
      <c r="D566" s="6" t="s">
        <v>30</v>
      </c>
      <c r="E566" s="6" t="s">
        <v>38</v>
      </c>
      <c r="F566" s="6" t="s">
        <v>561</v>
      </c>
      <c r="G566" s="6" t="s">
        <v>170</v>
      </c>
      <c r="H566" s="13">
        <v>30480757</v>
      </c>
      <c r="I566" s="17" t="s">
        <v>509</v>
      </c>
      <c r="J566" s="29">
        <v>314000000</v>
      </c>
      <c r="K566" s="41">
        <v>0</v>
      </c>
      <c r="L566" s="41">
        <v>30000000</v>
      </c>
      <c r="M566" s="41">
        <v>0</v>
      </c>
      <c r="N566" s="41">
        <f t="shared" si="166"/>
        <v>30000000</v>
      </c>
      <c r="O566" s="41">
        <f t="shared" si="167"/>
        <v>284000000</v>
      </c>
      <c r="P566" s="56" t="s">
        <v>283</v>
      </c>
      <c r="Q566" s="56" t="s">
        <v>518</v>
      </c>
    </row>
    <row r="567" spans="1:17" s="2" customFormat="1" ht="15" customHeight="1" outlineLevel="2" x14ac:dyDescent="0.25">
      <c r="A567" s="6">
        <v>31</v>
      </c>
      <c r="B567" s="6" t="s">
        <v>11</v>
      </c>
      <c r="C567" s="6" t="s">
        <v>276</v>
      </c>
      <c r="D567" s="6" t="s">
        <v>30</v>
      </c>
      <c r="E567" s="6" t="s">
        <v>38</v>
      </c>
      <c r="F567" s="6" t="s">
        <v>561</v>
      </c>
      <c r="G567" s="6" t="s">
        <v>170</v>
      </c>
      <c r="H567" s="13">
        <v>30480722</v>
      </c>
      <c r="I567" s="17" t="s">
        <v>366</v>
      </c>
      <c r="J567" s="29">
        <v>500000000</v>
      </c>
      <c r="K567" s="41">
        <v>0</v>
      </c>
      <c r="L567" s="41">
        <v>30000000</v>
      </c>
      <c r="M567" s="41">
        <v>0</v>
      </c>
      <c r="N567" s="41">
        <f t="shared" si="166"/>
        <v>30000000</v>
      </c>
      <c r="O567" s="41">
        <f t="shared" si="167"/>
        <v>470000000</v>
      </c>
      <c r="P567" s="56" t="s">
        <v>283</v>
      </c>
      <c r="Q567" s="56" t="s">
        <v>417</v>
      </c>
    </row>
    <row r="568" spans="1:17" s="2" customFormat="1" ht="15" customHeight="1" outlineLevel="2" x14ac:dyDescent="0.25">
      <c r="A568" s="6">
        <v>31</v>
      </c>
      <c r="B568" s="6" t="s">
        <v>11</v>
      </c>
      <c r="C568" s="6" t="s">
        <v>288</v>
      </c>
      <c r="D568" s="6" t="s">
        <v>30</v>
      </c>
      <c r="E568" s="6" t="s">
        <v>38</v>
      </c>
      <c r="F568" s="6" t="s">
        <v>561</v>
      </c>
      <c r="G568" s="6" t="s">
        <v>9</v>
      </c>
      <c r="H568" s="13">
        <v>30480716</v>
      </c>
      <c r="I568" s="17" t="s">
        <v>501</v>
      </c>
      <c r="J568" s="29">
        <v>350000000</v>
      </c>
      <c r="K568" s="41">
        <v>0</v>
      </c>
      <c r="L568" s="41">
        <v>30000000</v>
      </c>
      <c r="M568" s="41">
        <v>0</v>
      </c>
      <c r="N568" s="41">
        <f t="shared" si="166"/>
        <v>30000000</v>
      </c>
      <c r="O568" s="41">
        <f t="shared" si="167"/>
        <v>320000000</v>
      </c>
      <c r="P568" s="56" t="s">
        <v>283</v>
      </c>
      <c r="Q568" s="56" t="s">
        <v>518</v>
      </c>
    </row>
    <row r="569" spans="1:17" outlineLevel="2" x14ac:dyDescent="0.25">
      <c r="A569" s="8"/>
      <c r="B569" s="8"/>
      <c r="C569" s="8"/>
      <c r="D569" s="8"/>
      <c r="E569" s="8"/>
      <c r="F569" s="8"/>
      <c r="G569" s="8"/>
      <c r="H569" s="12"/>
      <c r="I569" s="16" t="s">
        <v>293</v>
      </c>
      <c r="J569" s="30">
        <f t="shared" ref="J569:O569" si="168">SUBTOTAL(9,J563:J568)</f>
        <v>1792817000</v>
      </c>
      <c r="K569" s="30">
        <f t="shared" si="168"/>
        <v>0</v>
      </c>
      <c r="L569" s="30">
        <f t="shared" si="168"/>
        <v>233744000</v>
      </c>
      <c r="M569" s="30">
        <f t="shared" si="168"/>
        <v>0</v>
      </c>
      <c r="N569" s="30">
        <f t="shared" si="168"/>
        <v>233744000</v>
      </c>
      <c r="O569" s="30">
        <f t="shared" si="168"/>
        <v>1559073000</v>
      </c>
      <c r="P569" s="55"/>
      <c r="Q569" s="55"/>
    </row>
    <row r="570" spans="1:17" outlineLevel="2" x14ac:dyDescent="0.25">
      <c r="A570" s="8"/>
      <c r="B570" s="8"/>
      <c r="C570" s="8"/>
      <c r="D570" s="8"/>
      <c r="E570" s="8"/>
      <c r="F570" s="8"/>
      <c r="G570" s="8"/>
      <c r="H570" s="12"/>
      <c r="I570" s="18"/>
      <c r="J570" s="28"/>
      <c r="K570" s="40"/>
      <c r="L570" s="40"/>
      <c r="M570" s="40"/>
      <c r="N570" s="40"/>
      <c r="O570" s="40"/>
      <c r="P570" s="55"/>
      <c r="Q570" s="55"/>
    </row>
    <row r="571" spans="1:17" ht="18.75" outlineLevel="1" x14ac:dyDescent="0.3">
      <c r="A571" s="8"/>
      <c r="B571" s="8"/>
      <c r="C571" s="8"/>
      <c r="D571" s="8"/>
      <c r="E571" s="9"/>
      <c r="F571" s="8"/>
      <c r="G571" s="8"/>
      <c r="H571" s="12"/>
      <c r="I571" s="53" t="s">
        <v>196</v>
      </c>
      <c r="J571" s="54">
        <f t="shared" ref="J571:O571" si="169">J569+J560</f>
        <v>2918154000</v>
      </c>
      <c r="K571" s="54">
        <f t="shared" si="169"/>
        <v>196238450</v>
      </c>
      <c r="L571" s="54">
        <f t="shared" si="169"/>
        <v>1134081000</v>
      </c>
      <c r="M571" s="54">
        <f t="shared" si="169"/>
        <v>52183058</v>
      </c>
      <c r="N571" s="54">
        <f t="shared" si="169"/>
        <v>1081897942</v>
      </c>
      <c r="O571" s="54">
        <f t="shared" si="169"/>
        <v>1587834550</v>
      </c>
      <c r="P571" s="55"/>
      <c r="Q571" s="55"/>
    </row>
    <row r="572" spans="1:17" s="3" customFormat="1" outlineLevel="1" x14ac:dyDescent="0.25">
      <c r="A572" s="8"/>
      <c r="B572" s="8"/>
      <c r="C572" s="8"/>
      <c r="D572" s="8"/>
      <c r="E572" s="9"/>
      <c r="F572" s="8"/>
      <c r="G572" s="8"/>
      <c r="H572" s="12"/>
      <c r="I572" s="20"/>
      <c r="J572" s="32"/>
      <c r="K572" s="42"/>
      <c r="L572" s="42"/>
      <c r="M572" s="42"/>
      <c r="N572" s="42"/>
      <c r="O572" s="42"/>
      <c r="P572" s="55"/>
      <c r="Q572" s="55"/>
    </row>
    <row r="573" spans="1:17" ht="26.25" outlineLevel="1" x14ac:dyDescent="0.4">
      <c r="A573" s="8"/>
      <c r="B573" s="8"/>
      <c r="C573" s="8"/>
      <c r="D573" s="8"/>
      <c r="E573" s="9"/>
      <c r="F573" s="8"/>
      <c r="G573" s="8"/>
      <c r="H573" s="12"/>
      <c r="I573" s="65" t="s">
        <v>230</v>
      </c>
      <c r="J573" s="32"/>
      <c r="K573" s="42"/>
      <c r="L573" s="42"/>
      <c r="M573" s="42"/>
      <c r="N573" s="42"/>
      <c r="O573" s="42"/>
      <c r="P573" s="55"/>
      <c r="Q573" s="55"/>
    </row>
    <row r="574" spans="1:17" outlineLevel="1" x14ac:dyDescent="0.25">
      <c r="A574" s="8"/>
      <c r="B574" s="8"/>
      <c r="C574" s="8"/>
      <c r="D574" s="8"/>
      <c r="E574" s="9"/>
      <c r="F574" s="8"/>
      <c r="G574" s="8"/>
      <c r="H574" s="12"/>
      <c r="I574" s="16" t="s">
        <v>273</v>
      </c>
      <c r="J574" s="32"/>
      <c r="K574" s="42"/>
      <c r="L574" s="42"/>
      <c r="M574" s="42"/>
      <c r="N574" s="42"/>
      <c r="O574" s="42"/>
      <c r="P574" s="55"/>
      <c r="Q574" s="55"/>
    </row>
    <row r="575" spans="1:17" s="2" customFormat="1" ht="15" customHeight="1" outlineLevel="2" x14ac:dyDescent="0.25">
      <c r="A575" s="6">
        <v>31</v>
      </c>
      <c r="B575" s="6" t="s">
        <v>5</v>
      </c>
      <c r="C575" s="6" t="s">
        <v>290</v>
      </c>
      <c r="D575" s="6" t="s">
        <v>30</v>
      </c>
      <c r="E575" s="6" t="s">
        <v>40</v>
      </c>
      <c r="F575" s="6" t="s">
        <v>103</v>
      </c>
      <c r="G575" s="6" t="s">
        <v>170</v>
      </c>
      <c r="H575" s="13">
        <v>30133125</v>
      </c>
      <c r="I575" s="17" t="s">
        <v>129</v>
      </c>
      <c r="J575" s="29">
        <v>1500000000</v>
      </c>
      <c r="K575" s="41">
        <v>1224005772</v>
      </c>
      <c r="L575" s="41">
        <v>250000000</v>
      </c>
      <c r="M575" s="41">
        <v>0</v>
      </c>
      <c r="N575" s="41">
        <f t="shared" ref="N575:N577" si="170">L575-M575</f>
        <v>250000000</v>
      </c>
      <c r="O575" s="41">
        <f>J575-(K575+L575)</f>
        <v>25994228</v>
      </c>
      <c r="P575" s="56" t="s">
        <v>275</v>
      </c>
      <c r="Q575" s="56" t="s">
        <v>8</v>
      </c>
    </row>
    <row r="576" spans="1:17" s="2" customFormat="1" ht="15" customHeight="1" outlineLevel="2" x14ac:dyDescent="0.25">
      <c r="A576" s="6">
        <v>31</v>
      </c>
      <c r="B576" s="6" t="s">
        <v>5</v>
      </c>
      <c r="C576" s="6" t="s">
        <v>276</v>
      </c>
      <c r="D576" s="6" t="s">
        <v>30</v>
      </c>
      <c r="E576" s="6" t="s">
        <v>40</v>
      </c>
      <c r="F576" s="6" t="s">
        <v>561</v>
      </c>
      <c r="G576" s="6" t="s">
        <v>170</v>
      </c>
      <c r="H576" s="48">
        <v>30083106</v>
      </c>
      <c r="I576" s="17" t="s">
        <v>655</v>
      </c>
      <c r="J576" s="29">
        <v>2556534248</v>
      </c>
      <c r="K576" s="41">
        <v>2551974126</v>
      </c>
      <c r="L576" s="41">
        <v>0</v>
      </c>
      <c r="M576" s="41">
        <v>0</v>
      </c>
      <c r="N576" s="41">
        <f t="shared" si="170"/>
        <v>0</v>
      </c>
      <c r="O576" s="41">
        <f>J576-(K576+L576)</f>
        <v>4560122</v>
      </c>
      <c r="P576" s="56" t="s">
        <v>275</v>
      </c>
      <c r="Q576" s="56" t="s">
        <v>8</v>
      </c>
    </row>
    <row r="577" spans="1:17" s="2" customFormat="1" ht="15" customHeight="1" outlineLevel="2" x14ac:dyDescent="0.25">
      <c r="A577" s="6">
        <v>24</v>
      </c>
      <c r="B577" s="6" t="s">
        <v>5</v>
      </c>
      <c r="C577" s="6" t="s">
        <v>289</v>
      </c>
      <c r="D577" s="6" t="s">
        <v>30</v>
      </c>
      <c r="E577" s="6" t="s">
        <v>40</v>
      </c>
      <c r="F577" s="6" t="s">
        <v>81</v>
      </c>
      <c r="G577" s="6" t="s">
        <v>170</v>
      </c>
      <c r="H577" s="13">
        <v>30137258</v>
      </c>
      <c r="I577" s="17" t="s">
        <v>136</v>
      </c>
      <c r="J577" s="29">
        <v>515000000</v>
      </c>
      <c r="K577" s="41">
        <v>288493398</v>
      </c>
      <c r="L577" s="41">
        <v>108517038</v>
      </c>
      <c r="M577" s="41">
        <v>0</v>
      </c>
      <c r="N577" s="41">
        <f t="shared" si="170"/>
        <v>108517038</v>
      </c>
      <c r="O577" s="41">
        <f>J577-(K577+L577)</f>
        <v>117989564</v>
      </c>
      <c r="P577" s="56" t="s">
        <v>275</v>
      </c>
      <c r="Q577" s="56" t="s">
        <v>295</v>
      </c>
    </row>
    <row r="578" spans="1:17" outlineLevel="2" x14ac:dyDescent="0.25">
      <c r="A578" s="8"/>
      <c r="B578" s="8"/>
      <c r="C578" s="8"/>
      <c r="D578" s="8"/>
      <c r="E578" s="8"/>
      <c r="F578" s="8"/>
      <c r="G578" s="8"/>
      <c r="H578" s="12"/>
      <c r="I578" s="16" t="s">
        <v>437</v>
      </c>
      <c r="J578" s="30">
        <f t="shared" ref="J578:O578" si="171">SUBTOTAL(9,J575:J577)</f>
        <v>4571534248</v>
      </c>
      <c r="K578" s="30">
        <f t="shared" si="171"/>
        <v>4064473296</v>
      </c>
      <c r="L578" s="30">
        <f t="shared" si="171"/>
        <v>358517038</v>
      </c>
      <c r="M578" s="30">
        <f t="shared" si="171"/>
        <v>0</v>
      </c>
      <c r="N578" s="30">
        <f t="shared" si="171"/>
        <v>358517038</v>
      </c>
      <c r="O578" s="30">
        <f t="shared" si="171"/>
        <v>148543914</v>
      </c>
      <c r="P578" s="55"/>
      <c r="Q578" s="55"/>
    </row>
    <row r="579" spans="1:17" outlineLevel="2" x14ac:dyDescent="0.25">
      <c r="A579" s="8"/>
      <c r="B579" s="8"/>
      <c r="C579" s="8"/>
      <c r="D579" s="8"/>
      <c r="E579" s="8"/>
      <c r="F579" s="8"/>
      <c r="G579" s="8"/>
      <c r="H579" s="12"/>
      <c r="I579" s="18"/>
      <c r="J579" s="28"/>
      <c r="K579" s="40"/>
      <c r="L579" s="40"/>
      <c r="M579" s="40"/>
      <c r="N579" s="40"/>
      <c r="O579" s="40"/>
      <c r="P579" s="55"/>
      <c r="Q579" s="55"/>
    </row>
    <row r="580" spans="1:17" outlineLevel="2" x14ac:dyDescent="0.25">
      <c r="A580" s="8"/>
      <c r="B580" s="8"/>
      <c r="C580" s="8"/>
      <c r="D580" s="8"/>
      <c r="E580" s="8"/>
      <c r="F580" s="8"/>
      <c r="G580" s="8"/>
      <c r="H580" s="12"/>
      <c r="I580" s="16" t="s">
        <v>438</v>
      </c>
      <c r="J580" s="28"/>
      <c r="K580" s="40"/>
      <c r="L580" s="40"/>
      <c r="M580" s="40"/>
      <c r="N580" s="40"/>
      <c r="O580" s="40"/>
      <c r="P580" s="55"/>
      <c r="Q580" s="55"/>
    </row>
    <row r="581" spans="1:17" s="2" customFormat="1" ht="15" customHeight="1" outlineLevel="2" x14ac:dyDescent="0.25">
      <c r="A581" s="6">
        <v>31</v>
      </c>
      <c r="B581" s="6" t="s">
        <v>56</v>
      </c>
      <c r="C581" s="6" t="s">
        <v>277</v>
      </c>
      <c r="D581" s="6" t="s">
        <v>30</v>
      </c>
      <c r="E581" s="6" t="s">
        <v>40</v>
      </c>
      <c r="F581" s="6" t="s">
        <v>103</v>
      </c>
      <c r="G581" s="6" t="s">
        <v>170</v>
      </c>
      <c r="H581" s="13">
        <v>30396026</v>
      </c>
      <c r="I581" s="17" t="s">
        <v>328</v>
      </c>
      <c r="J581" s="29">
        <v>400000000</v>
      </c>
      <c r="K581" s="41">
        <v>0</v>
      </c>
      <c r="L581" s="41">
        <v>40000000</v>
      </c>
      <c r="M581" s="41">
        <v>0</v>
      </c>
      <c r="N581" s="41">
        <f t="shared" ref="N581:N585" si="172">L581-M581</f>
        <v>40000000</v>
      </c>
      <c r="O581" s="41">
        <f>J581-(K581+L581)</f>
        <v>360000000</v>
      </c>
      <c r="P581" s="56" t="s">
        <v>515</v>
      </c>
      <c r="Q581" s="56" t="s">
        <v>10</v>
      </c>
    </row>
    <row r="582" spans="1:17" s="2" customFormat="1" ht="15" customHeight="1" outlineLevel="2" x14ac:dyDescent="0.25">
      <c r="A582" s="6">
        <v>31</v>
      </c>
      <c r="B582" s="6" t="s">
        <v>56</v>
      </c>
      <c r="C582" s="6" t="s">
        <v>277</v>
      </c>
      <c r="D582" s="6" t="s">
        <v>30</v>
      </c>
      <c r="E582" s="6" t="s">
        <v>40</v>
      </c>
      <c r="F582" s="6" t="s">
        <v>103</v>
      </c>
      <c r="G582" s="6" t="s">
        <v>170</v>
      </c>
      <c r="H582" s="13">
        <v>30430173</v>
      </c>
      <c r="I582" s="17" t="s">
        <v>329</v>
      </c>
      <c r="J582" s="29">
        <v>547411000</v>
      </c>
      <c r="K582" s="41">
        <v>0</v>
      </c>
      <c r="L582" s="41">
        <v>54741100</v>
      </c>
      <c r="M582" s="41">
        <v>0</v>
      </c>
      <c r="N582" s="41">
        <f t="shared" si="172"/>
        <v>54741100</v>
      </c>
      <c r="O582" s="41">
        <f>J582-(K582+L582)</f>
        <v>492669900</v>
      </c>
      <c r="P582" s="56" t="s">
        <v>515</v>
      </c>
      <c r="Q582" s="56" t="s">
        <v>10</v>
      </c>
    </row>
    <row r="583" spans="1:17" s="2" customFormat="1" ht="15" customHeight="1" outlineLevel="2" x14ac:dyDescent="0.25">
      <c r="A583" s="6">
        <v>33</v>
      </c>
      <c r="B583" s="6" t="s">
        <v>56</v>
      </c>
      <c r="C583" s="6" t="s">
        <v>285</v>
      </c>
      <c r="D583" s="6" t="s">
        <v>30</v>
      </c>
      <c r="E583" s="6" t="s">
        <v>40</v>
      </c>
      <c r="F583" s="6" t="s">
        <v>14</v>
      </c>
      <c r="G583" s="6" t="s">
        <v>170</v>
      </c>
      <c r="H583" s="13">
        <v>30101055</v>
      </c>
      <c r="I583" s="17" t="s">
        <v>96</v>
      </c>
      <c r="J583" s="29">
        <v>5352777000</v>
      </c>
      <c r="K583" s="41">
        <v>0</v>
      </c>
      <c r="L583" s="41">
        <v>1200000000</v>
      </c>
      <c r="M583" s="41">
        <v>0</v>
      </c>
      <c r="N583" s="41">
        <f t="shared" si="172"/>
        <v>1200000000</v>
      </c>
      <c r="O583" s="41">
        <f>J583-(K583+L583)</f>
        <v>4152777000</v>
      </c>
      <c r="P583" s="56" t="s">
        <v>279</v>
      </c>
      <c r="Q583" s="56" t="s">
        <v>8</v>
      </c>
    </row>
    <row r="584" spans="1:17" s="2" customFormat="1" ht="15" customHeight="1" outlineLevel="2" x14ac:dyDescent="0.25">
      <c r="A584" s="6">
        <v>31</v>
      </c>
      <c r="B584" s="6" t="s">
        <v>56</v>
      </c>
      <c r="C584" s="6" t="s">
        <v>289</v>
      </c>
      <c r="D584" s="6" t="s">
        <v>30</v>
      </c>
      <c r="E584" s="6" t="s">
        <v>40</v>
      </c>
      <c r="F584" s="6" t="s">
        <v>81</v>
      </c>
      <c r="G584" s="6" t="s">
        <v>170</v>
      </c>
      <c r="H584" s="13">
        <v>30288528</v>
      </c>
      <c r="I584" s="17" t="s">
        <v>330</v>
      </c>
      <c r="J584" s="29">
        <v>104688000</v>
      </c>
      <c r="K584" s="41">
        <v>104688000</v>
      </c>
      <c r="L584" s="41">
        <v>0</v>
      </c>
      <c r="M584" s="41">
        <v>0</v>
      </c>
      <c r="N584" s="41">
        <f t="shared" si="172"/>
        <v>0</v>
      </c>
      <c r="O584" s="41">
        <f>J584-(K584+L584)</f>
        <v>0</v>
      </c>
      <c r="P584" s="56" t="s">
        <v>564</v>
      </c>
      <c r="Q584" s="56" t="s">
        <v>8</v>
      </c>
    </row>
    <row r="585" spans="1:17" s="2" customFormat="1" ht="15" customHeight="1" outlineLevel="2" x14ac:dyDescent="0.25">
      <c r="A585" s="6">
        <v>31</v>
      </c>
      <c r="B585" s="6" t="s">
        <v>56</v>
      </c>
      <c r="C585" s="6" t="s">
        <v>274</v>
      </c>
      <c r="D585" s="6" t="s">
        <v>30</v>
      </c>
      <c r="E585" s="6" t="s">
        <v>40</v>
      </c>
      <c r="F585" s="6" t="s">
        <v>6</v>
      </c>
      <c r="G585" s="6" t="s">
        <v>170</v>
      </c>
      <c r="H585" s="13">
        <v>30185572</v>
      </c>
      <c r="I585" s="17" t="s">
        <v>331</v>
      </c>
      <c r="J585" s="29">
        <v>2375649000</v>
      </c>
      <c r="K585" s="41">
        <v>0</v>
      </c>
      <c r="L585" s="41">
        <v>356000000</v>
      </c>
      <c r="M585" s="41">
        <v>0</v>
      </c>
      <c r="N585" s="41">
        <f t="shared" si="172"/>
        <v>356000000</v>
      </c>
      <c r="O585" s="41">
        <f>J585-(K585+L585)</f>
        <v>2019649000</v>
      </c>
      <c r="P585" s="56" t="s">
        <v>613</v>
      </c>
      <c r="Q585" s="56" t="s">
        <v>8</v>
      </c>
    </row>
    <row r="586" spans="1:17" outlineLevel="2" x14ac:dyDescent="0.25">
      <c r="A586" s="8"/>
      <c r="B586" s="8"/>
      <c r="C586" s="8"/>
      <c r="D586" s="8"/>
      <c r="E586" s="8"/>
      <c r="F586" s="8"/>
      <c r="G586" s="8"/>
      <c r="H586" s="12"/>
      <c r="I586" s="16" t="s">
        <v>338</v>
      </c>
      <c r="J586" s="30">
        <f t="shared" ref="J586:O586" si="173">SUBTOTAL(9,J581:J585)</f>
        <v>8780525000</v>
      </c>
      <c r="K586" s="30">
        <f t="shared" si="173"/>
        <v>104688000</v>
      </c>
      <c r="L586" s="30">
        <f t="shared" si="173"/>
        <v>1650741100</v>
      </c>
      <c r="M586" s="30">
        <f t="shared" si="173"/>
        <v>0</v>
      </c>
      <c r="N586" s="30">
        <f t="shared" si="173"/>
        <v>1650741100</v>
      </c>
      <c r="O586" s="30">
        <f t="shared" si="173"/>
        <v>7025095900</v>
      </c>
      <c r="P586" s="55"/>
      <c r="Q586" s="55"/>
    </row>
    <row r="587" spans="1:17" outlineLevel="2" x14ac:dyDescent="0.25">
      <c r="A587" s="8"/>
      <c r="B587" s="8"/>
      <c r="C587" s="8"/>
      <c r="D587" s="8"/>
      <c r="E587" s="8"/>
      <c r="F587" s="8"/>
      <c r="G587" s="8"/>
      <c r="H587" s="12"/>
      <c r="I587" s="18"/>
      <c r="J587" s="28"/>
      <c r="K587" s="40"/>
      <c r="L587" s="40"/>
      <c r="M587" s="40"/>
      <c r="N587" s="40"/>
      <c r="O587" s="40"/>
      <c r="P587" s="55"/>
      <c r="Q587" s="55"/>
    </row>
    <row r="588" spans="1:17" outlineLevel="2" x14ac:dyDescent="0.25">
      <c r="A588" s="8"/>
      <c r="B588" s="8"/>
      <c r="C588" s="8"/>
      <c r="D588" s="8"/>
      <c r="E588" s="8"/>
      <c r="F588" s="8"/>
      <c r="G588" s="8"/>
      <c r="H588" s="12"/>
      <c r="I588" s="16" t="s">
        <v>280</v>
      </c>
      <c r="J588" s="28"/>
      <c r="K588" s="40"/>
      <c r="L588" s="40"/>
      <c r="M588" s="40"/>
      <c r="N588" s="40"/>
      <c r="O588" s="40"/>
      <c r="P588" s="55"/>
      <c r="Q588" s="55"/>
    </row>
    <row r="589" spans="1:17" s="2" customFormat="1" ht="15" customHeight="1" outlineLevel="2" x14ac:dyDescent="0.25">
      <c r="A589" s="6">
        <v>29</v>
      </c>
      <c r="B589" s="6" t="s">
        <v>11</v>
      </c>
      <c r="C589" s="6" t="s">
        <v>277</v>
      </c>
      <c r="D589" s="6" t="s">
        <v>30</v>
      </c>
      <c r="E589" s="6" t="s">
        <v>40</v>
      </c>
      <c r="F589" s="6" t="s">
        <v>103</v>
      </c>
      <c r="G589" s="6" t="s">
        <v>170</v>
      </c>
      <c r="H589" s="13">
        <v>30486106</v>
      </c>
      <c r="I589" s="17" t="s">
        <v>503</v>
      </c>
      <c r="J589" s="29">
        <v>250000000</v>
      </c>
      <c r="K589" s="41">
        <v>0</v>
      </c>
      <c r="L589" s="41">
        <v>30000000</v>
      </c>
      <c r="M589" s="41">
        <v>0</v>
      </c>
      <c r="N589" s="41">
        <f t="shared" ref="N589:N591" si="174">L589-M589</f>
        <v>30000000</v>
      </c>
      <c r="O589" s="41">
        <f>J589-(K589+L589)</f>
        <v>220000000</v>
      </c>
      <c r="P589" s="56" t="s">
        <v>283</v>
      </c>
      <c r="Q589" s="56" t="s">
        <v>518</v>
      </c>
    </row>
    <row r="590" spans="1:17" s="2" customFormat="1" ht="15" customHeight="1" outlineLevel="2" x14ac:dyDescent="0.25">
      <c r="A590" s="6">
        <v>31</v>
      </c>
      <c r="B590" s="6" t="s">
        <v>11</v>
      </c>
      <c r="C590" s="6" t="s">
        <v>289</v>
      </c>
      <c r="D590" s="6" t="s">
        <v>30</v>
      </c>
      <c r="E590" s="6" t="s">
        <v>40</v>
      </c>
      <c r="F590" s="6" t="s">
        <v>561</v>
      </c>
      <c r="G590" s="6" t="s">
        <v>170</v>
      </c>
      <c r="H590" s="13">
        <v>30486079</v>
      </c>
      <c r="I590" s="17" t="s">
        <v>512</v>
      </c>
      <c r="J590" s="29">
        <v>169341000</v>
      </c>
      <c r="K590" s="41">
        <v>0</v>
      </c>
      <c r="L590" s="41">
        <v>30000000</v>
      </c>
      <c r="M590" s="41">
        <v>0</v>
      </c>
      <c r="N590" s="41">
        <f t="shared" si="174"/>
        <v>30000000</v>
      </c>
      <c r="O590" s="41">
        <f>J590-(K590+L590)</f>
        <v>139341000</v>
      </c>
      <c r="P590" s="56" t="s">
        <v>283</v>
      </c>
      <c r="Q590" s="56" t="s">
        <v>417</v>
      </c>
    </row>
    <row r="591" spans="1:17" s="2" customFormat="1" ht="15" customHeight="1" outlineLevel="2" x14ac:dyDescent="0.25">
      <c r="A591" s="6">
        <v>31</v>
      </c>
      <c r="B591" s="6" t="s">
        <v>11</v>
      </c>
      <c r="C591" s="6" t="s">
        <v>276</v>
      </c>
      <c r="D591" s="6" t="s">
        <v>30</v>
      </c>
      <c r="E591" s="6" t="s">
        <v>40</v>
      </c>
      <c r="F591" s="6" t="s">
        <v>561</v>
      </c>
      <c r="G591" s="6" t="s">
        <v>170</v>
      </c>
      <c r="H591" s="13">
        <v>30071585</v>
      </c>
      <c r="I591" s="17" t="s">
        <v>502</v>
      </c>
      <c r="J591" s="29">
        <v>470000000</v>
      </c>
      <c r="K591" s="41">
        <v>0</v>
      </c>
      <c r="L591" s="41">
        <v>40000000</v>
      </c>
      <c r="M591" s="41">
        <v>0</v>
      </c>
      <c r="N591" s="41">
        <f t="shared" si="174"/>
        <v>40000000</v>
      </c>
      <c r="O591" s="41">
        <f>J591-(K591+L591)</f>
        <v>430000000</v>
      </c>
      <c r="P591" s="56" t="s">
        <v>283</v>
      </c>
      <c r="Q591" s="56" t="s">
        <v>417</v>
      </c>
    </row>
    <row r="592" spans="1:17" outlineLevel="2" x14ac:dyDescent="0.25">
      <c r="A592" s="8"/>
      <c r="B592" s="8"/>
      <c r="C592" s="8"/>
      <c r="D592" s="8"/>
      <c r="E592" s="8"/>
      <c r="F592" s="8"/>
      <c r="G592" s="8"/>
      <c r="H592" s="12"/>
      <c r="I592" s="16" t="s">
        <v>293</v>
      </c>
      <c r="J592" s="30">
        <f t="shared" ref="J592:O592" si="175">SUBTOTAL(9,J589:J591)</f>
        <v>889341000</v>
      </c>
      <c r="K592" s="30">
        <f t="shared" si="175"/>
        <v>0</v>
      </c>
      <c r="L592" s="30">
        <f t="shared" si="175"/>
        <v>100000000</v>
      </c>
      <c r="M592" s="30">
        <f t="shared" si="175"/>
        <v>0</v>
      </c>
      <c r="N592" s="30">
        <f t="shared" si="175"/>
        <v>100000000</v>
      </c>
      <c r="O592" s="30">
        <f t="shared" si="175"/>
        <v>789341000</v>
      </c>
      <c r="P592" s="55"/>
      <c r="Q592" s="55"/>
    </row>
    <row r="593" spans="1:17" outlineLevel="2" x14ac:dyDescent="0.25">
      <c r="A593" s="8"/>
      <c r="B593" s="8"/>
      <c r="C593" s="8"/>
      <c r="D593" s="8"/>
      <c r="E593" s="8"/>
      <c r="F593" s="8"/>
      <c r="G593" s="8"/>
      <c r="H593" s="12"/>
      <c r="I593" s="18"/>
      <c r="J593" s="28"/>
      <c r="K593" s="40"/>
      <c r="L593" s="40"/>
      <c r="M593" s="40"/>
      <c r="N593" s="40"/>
      <c r="O593" s="40"/>
      <c r="P593" s="55"/>
      <c r="Q593" s="55"/>
    </row>
    <row r="594" spans="1:17" ht="18.75" outlineLevel="1" x14ac:dyDescent="0.3">
      <c r="A594" s="8"/>
      <c r="B594" s="8"/>
      <c r="C594" s="8"/>
      <c r="D594" s="8"/>
      <c r="E594" s="9"/>
      <c r="F594" s="8"/>
      <c r="G594" s="8"/>
      <c r="H594" s="12"/>
      <c r="I594" s="53" t="s">
        <v>197</v>
      </c>
      <c r="J594" s="54">
        <f t="shared" ref="J594:O594" si="176">J592+J586+J578</f>
        <v>14241400248</v>
      </c>
      <c r="K594" s="54">
        <f t="shared" si="176"/>
        <v>4169161296</v>
      </c>
      <c r="L594" s="54">
        <f t="shared" si="176"/>
        <v>2109258138</v>
      </c>
      <c r="M594" s="54">
        <f t="shared" si="176"/>
        <v>0</v>
      </c>
      <c r="N594" s="54">
        <f t="shared" si="176"/>
        <v>2109258138</v>
      </c>
      <c r="O594" s="54">
        <f t="shared" si="176"/>
        <v>7962980814</v>
      </c>
      <c r="P594" s="55"/>
      <c r="Q594" s="55"/>
    </row>
    <row r="595" spans="1:17" s="3" customFormat="1" outlineLevel="1" x14ac:dyDescent="0.25">
      <c r="A595" s="8"/>
      <c r="B595" s="8"/>
      <c r="C595" s="8"/>
      <c r="D595" s="8"/>
      <c r="E595" s="9"/>
      <c r="F595" s="8"/>
      <c r="G595" s="8"/>
      <c r="H595" s="12"/>
      <c r="I595" s="20"/>
      <c r="J595" s="32"/>
      <c r="K595" s="42"/>
      <c r="L595" s="42"/>
      <c r="M595" s="42"/>
      <c r="N595" s="42"/>
      <c r="O595" s="42"/>
      <c r="P595" s="55"/>
      <c r="Q595" s="55"/>
    </row>
    <row r="596" spans="1:17" ht="26.25" outlineLevel="1" x14ac:dyDescent="0.4">
      <c r="A596" s="8"/>
      <c r="B596" s="8"/>
      <c r="C596" s="8"/>
      <c r="D596" s="8"/>
      <c r="E596" s="9"/>
      <c r="F596" s="8"/>
      <c r="G596" s="8"/>
      <c r="H596" s="12"/>
      <c r="I596" s="65" t="s">
        <v>231</v>
      </c>
      <c r="J596" s="32"/>
      <c r="K596" s="42"/>
      <c r="L596" s="42"/>
      <c r="M596" s="42"/>
      <c r="N596" s="42"/>
      <c r="O596" s="42"/>
      <c r="P596" s="55"/>
      <c r="Q596" s="55"/>
    </row>
    <row r="597" spans="1:17" outlineLevel="1" x14ac:dyDescent="0.25">
      <c r="A597" s="8"/>
      <c r="B597" s="8"/>
      <c r="C597" s="8"/>
      <c r="D597" s="8"/>
      <c r="E597" s="9"/>
      <c r="F597" s="8"/>
      <c r="G597" s="8"/>
      <c r="H597" s="12"/>
      <c r="I597" s="16" t="s">
        <v>273</v>
      </c>
      <c r="J597" s="32"/>
      <c r="K597" s="42"/>
      <c r="L597" s="42"/>
      <c r="M597" s="42"/>
      <c r="N597" s="42"/>
      <c r="O597" s="42"/>
      <c r="P597" s="55"/>
      <c r="Q597" s="55"/>
    </row>
    <row r="598" spans="1:17" s="2" customFormat="1" ht="15" customHeight="1" outlineLevel="2" x14ac:dyDescent="0.25">
      <c r="A598" s="6">
        <v>31</v>
      </c>
      <c r="B598" s="6" t="s">
        <v>5</v>
      </c>
      <c r="C598" s="6" t="s">
        <v>274</v>
      </c>
      <c r="D598" s="6" t="s">
        <v>30</v>
      </c>
      <c r="E598" s="6" t="s">
        <v>41</v>
      </c>
      <c r="F598" s="6" t="s">
        <v>6</v>
      </c>
      <c r="G598" s="6" t="s">
        <v>170</v>
      </c>
      <c r="H598" s="13">
        <v>30086022</v>
      </c>
      <c r="I598" s="17" t="s">
        <v>69</v>
      </c>
      <c r="J598" s="29">
        <v>970937668</v>
      </c>
      <c r="K598" s="41">
        <v>705728275</v>
      </c>
      <c r="L598" s="41">
        <v>150000000</v>
      </c>
      <c r="M598" s="41">
        <v>0</v>
      </c>
      <c r="N598" s="41">
        <f t="shared" ref="N598:N600" si="177">L598-M598</f>
        <v>150000000</v>
      </c>
      <c r="O598" s="41">
        <f>J598-(K598+L598)</f>
        <v>115209393</v>
      </c>
      <c r="P598" s="56" t="s">
        <v>275</v>
      </c>
      <c r="Q598" s="56" t="s">
        <v>144</v>
      </c>
    </row>
    <row r="599" spans="1:17" s="2" customFormat="1" ht="15" customHeight="1" outlineLevel="2" x14ac:dyDescent="0.25">
      <c r="A599" s="6">
        <v>31</v>
      </c>
      <c r="B599" s="6" t="s">
        <v>5</v>
      </c>
      <c r="C599" s="6" t="s">
        <v>274</v>
      </c>
      <c r="D599" s="6" t="s">
        <v>30</v>
      </c>
      <c r="E599" s="6" t="s">
        <v>41</v>
      </c>
      <c r="F599" s="6" t="s">
        <v>103</v>
      </c>
      <c r="G599" s="6" t="s">
        <v>9</v>
      </c>
      <c r="H599" s="13">
        <v>30115878</v>
      </c>
      <c r="I599" s="17" t="s">
        <v>55</v>
      </c>
      <c r="J599" s="29">
        <v>83217000</v>
      </c>
      <c r="K599" s="41">
        <v>39584450</v>
      </c>
      <c r="L599" s="41">
        <v>43632550</v>
      </c>
      <c r="M599" s="41">
        <v>0</v>
      </c>
      <c r="N599" s="41">
        <f t="shared" si="177"/>
        <v>43632550</v>
      </c>
      <c r="O599" s="41">
        <f>J599-(K599+L599)</f>
        <v>0</v>
      </c>
      <c r="P599" s="56" t="s">
        <v>275</v>
      </c>
      <c r="Q599" s="56" t="s">
        <v>8</v>
      </c>
    </row>
    <row r="600" spans="1:17" s="2" customFormat="1" ht="15" customHeight="1" outlineLevel="2" x14ac:dyDescent="0.25">
      <c r="A600" s="6">
        <v>31</v>
      </c>
      <c r="B600" s="6" t="s">
        <v>5</v>
      </c>
      <c r="C600" s="6" t="s">
        <v>274</v>
      </c>
      <c r="D600" s="6" t="s">
        <v>30</v>
      </c>
      <c r="E600" s="6" t="s">
        <v>41</v>
      </c>
      <c r="F600" s="6" t="s">
        <v>6</v>
      </c>
      <c r="G600" s="6" t="s">
        <v>170</v>
      </c>
      <c r="H600" s="13">
        <v>30073551</v>
      </c>
      <c r="I600" s="17" t="s">
        <v>67</v>
      </c>
      <c r="J600" s="29">
        <v>3719850000</v>
      </c>
      <c r="K600" s="41">
        <v>2944905601</v>
      </c>
      <c r="L600" s="41">
        <v>774944399</v>
      </c>
      <c r="M600" s="41">
        <v>0</v>
      </c>
      <c r="N600" s="41">
        <f t="shared" si="177"/>
        <v>774944399</v>
      </c>
      <c r="O600" s="41">
        <f>J600-(K600+L600)</f>
        <v>0</v>
      </c>
      <c r="P600" s="56" t="s">
        <v>275</v>
      </c>
      <c r="Q600" s="56" t="s">
        <v>8</v>
      </c>
    </row>
    <row r="601" spans="1:17" outlineLevel="2" x14ac:dyDescent="0.25">
      <c r="A601" s="8"/>
      <c r="B601" s="8"/>
      <c r="C601" s="8"/>
      <c r="D601" s="8"/>
      <c r="E601" s="8"/>
      <c r="F601" s="8"/>
      <c r="G601" s="8"/>
      <c r="H601" s="12"/>
      <c r="I601" s="16" t="s">
        <v>437</v>
      </c>
      <c r="J601" s="30">
        <f t="shared" ref="J601:O601" si="178">SUBTOTAL(9,J598:J600)</f>
        <v>4774004668</v>
      </c>
      <c r="K601" s="30">
        <f t="shared" si="178"/>
        <v>3690218326</v>
      </c>
      <c r="L601" s="30">
        <f t="shared" si="178"/>
        <v>968576949</v>
      </c>
      <c r="M601" s="30">
        <f t="shared" si="178"/>
        <v>0</v>
      </c>
      <c r="N601" s="30">
        <f t="shared" si="178"/>
        <v>968576949</v>
      </c>
      <c r="O601" s="30">
        <f t="shared" si="178"/>
        <v>115209393</v>
      </c>
      <c r="P601" s="55"/>
      <c r="Q601" s="55"/>
    </row>
    <row r="602" spans="1:17" outlineLevel="2" x14ac:dyDescent="0.25">
      <c r="A602" s="8"/>
      <c r="B602" s="8"/>
      <c r="C602" s="8"/>
      <c r="D602" s="8"/>
      <c r="E602" s="8"/>
      <c r="F602" s="8"/>
      <c r="G602" s="8"/>
      <c r="H602" s="12"/>
      <c r="I602" s="18"/>
      <c r="J602" s="28"/>
      <c r="K602" s="40"/>
      <c r="L602" s="40"/>
      <c r="M602" s="40"/>
      <c r="N602" s="40"/>
      <c r="O602" s="40"/>
      <c r="P602" s="55"/>
      <c r="Q602" s="55"/>
    </row>
    <row r="603" spans="1:17" outlineLevel="2" x14ac:dyDescent="0.25">
      <c r="A603" s="8"/>
      <c r="B603" s="8"/>
      <c r="C603" s="8"/>
      <c r="D603" s="8"/>
      <c r="E603" s="8"/>
      <c r="F603" s="8"/>
      <c r="G603" s="8"/>
      <c r="H603" s="12"/>
      <c r="I603" s="16" t="s">
        <v>438</v>
      </c>
      <c r="J603" s="28"/>
      <c r="K603" s="40"/>
      <c r="L603" s="40"/>
      <c r="M603" s="40"/>
      <c r="N603" s="40"/>
      <c r="O603" s="40"/>
      <c r="P603" s="55"/>
      <c r="Q603" s="55"/>
    </row>
    <row r="604" spans="1:17" s="2" customFormat="1" ht="15" customHeight="1" outlineLevel="2" x14ac:dyDescent="0.25">
      <c r="A604" s="6">
        <v>31</v>
      </c>
      <c r="B604" s="6" t="s">
        <v>56</v>
      </c>
      <c r="C604" s="6" t="s">
        <v>274</v>
      </c>
      <c r="D604" s="6" t="s">
        <v>30</v>
      </c>
      <c r="E604" s="6" t="s">
        <v>41</v>
      </c>
      <c r="F604" s="6" t="s">
        <v>6</v>
      </c>
      <c r="G604" s="6" t="s">
        <v>170</v>
      </c>
      <c r="H604" s="13">
        <v>30086050</v>
      </c>
      <c r="I604" s="17" t="s">
        <v>68</v>
      </c>
      <c r="J604" s="29">
        <v>1243704836</v>
      </c>
      <c r="K604" s="41">
        <v>31767516</v>
      </c>
      <c r="L604" s="41">
        <v>40000000</v>
      </c>
      <c r="M604" s="41">
        <v>0</v>
      </c>
      <c r="N604" s="41">
        <f>L604-M604</f>
        <v>40000000</v>
      </c>
      <c r="O604" s="41">
        <f>J604-(K604+L604)</f>
        <v>1171937320</v>
      </c>
      <c r="P604" s="56" t="s">
        <v>279</v>
      </c>
      <c r="Q604" s="56" t="s">
        <v>144</v>
      </c>
    </row>
    <row r="605" spans="1:17" s="2" customFormat="1" outlineLevel="2" x14ac:dyDescent="0.25">
      <c r="A605" s="3"/>
      <c r="B605" s="3"/>
      <c r="C605" s="3"/>
      <c r="D605" s="3"/>
      <c r="E605" s="3"/>
      <c r="F605" s="3"/>
      <c r="G605" s="3"/>
      <c r="H605" s="15"/>
      <c r="I605" s="16" t="s">
        <v>338</v>
      </c>
      <c r="J605" s="30">
        <f t="shared" ref="J605:O605" si="179">SUBTOTAL(9,J604)</f>
        <v>1243704836</v>
      </c>
      <c r="K605" s="30">
        <f t="shared" si="179"/>
        <v>31767516</v>
      </c>
      <c r="L605" s="30">
        <f t="shared" si="179"/>
        <v>40000000</v>
      </c>
      <c r="M605" s="30">
        <f t="shared" si="179"/>
        <v>0</v>
      </c>
      <c r="N605" s="30">
        <f t="shared" si="179"/>
        <v>40000000</v>
      </c>
      <c r="O605" s="30">
        <f t="shared" si="179"/>
        <v>1171937320</v>
      </c>
      <c r="P605" s="58"/>
      <c r="Q605" s="58"/>
    </row>
    <row r="606" spans="1:17" s="2" customFormat="1" outlineLevel="2" x14ac:dyDescent="0.25">
      <c r="A606" s="3"/>
      <c r="B606" s="3"/>
      <c r="C606" s="3"/>
      <c r="D606" s="3"/>
      <c r="E606" s="3"/>
      <c r="F606" s="3"/>
      <c r="G606" s="3"/>
      <c r="H606" s="15"/>
      <c r="I606" s="20"/>
      <c r="J606" s="51"/>
      <c r="K606" s="52"/>
      <c r="L606" s="52"/>
      <c r="M606" s="52"/>
      <c r="N606" s="52"/>
      <c r="O606" s="52"/>
      <c r="P606" s="58"/>
      <c r="Q606" s="58"/>
    </row>
    <row r="607" spans="1:17" outlineLevel="2" x14ac:dyDescent="0.25">
      <c r="A607" s="8"/>
      <c r="B607" s="8"/>
      <c r="C607" s="8"/>
      <c r="D607" s="8"/>
      <c r="E607" s="8"/>
      <c r="F607" s="8"/>
      <c r="G607" s="8"/>
      <c r="H607" s="12"/>
      <c r="I607" s="16" t="s">
        <v>280</v>
      </c>
      <c r="J607" s="28"/>
      <c r="K607" s="40"/>
      <c r="L607" s="40"/>
      <c r="M607" s="40"/>
      <c r="N607" s="40"/>
      <c r="O607" s="40"/>
      <c r="P607" s="55"/>
      <c r="Q607" s="55"/>
    </row>
    <row r="608" spans="1:17" s="2" customFormat="1" ht="15" customHeight="1" outlineLevel="2" x14ac:dyDescent="0.25">
      <c r="A608" s="6">
        <v>31</v>
      </c>
      <c r="B608" s="6" t="s">
        <v>11</v>
      </c>
      <c r="C608" s="6" t="s">
        <v>276</v>
      </c>
      <c r="D608" s="6" t="s">
        <v>30</v>
      </c>
      <c r="E608" s="6" t="s">
        <v>41</v>
      </c>
      <c r="F608" s="6" t="s">
        <v>561</v>
      </c>
      <c r="G608" s="6" t="s">
        <v>9</v>
      </c>
      <c r="H608" s="13">
        <v>30103375</v>
      </c>
      <c r="I608" s="17" t="s">
        <v>395</v>
      </c>
      <c r="J608" s="29">
        <v>30001000</v>
      </c>
      <c r="K608" s="41">
        <v>0</v>
      </c>
      <c r="L608" s="41">
        <v>5000000</v>
      </c>
      <c r="M608" s="41">
        <v>0</v>
      </c>
      <c r="N608" s="41">
        <f t="shared" ref="N608:N612" si="180">L608-M608</f>
        <v>5000000</v>
      </c>
      <c r="O608" s="41">
        <f>J608-(K608+L608)</f>
        <v>25001000</v>
      </c>
      <c r="P608" s="56" t="s">
        <v>283</v>
      </c>
      <c r="Q608" s="56" t="s">
        <v>417</v>
      </c>
    </row>
    <row r="609" spans="1:17" s="2" customFormat="1" ht="15" customHeight="1" outlineLevel="2" x14ac:dyDescent="0.25">
      <c r="A609" s="6">
        <v>29</v>
      </c>
      <c r="B609" s="6" t="s">
        <v>11</v>
      </c>
      <c r="C609" s="6" t="s">
        <v>356</v>
      </c>
      <c r="D609" s="6" t="s">
        <v>30</v>
      </c>
      <c r="E609" s="6" t="s">
        <v>41</v>
      </c>
      <c r="F609" s="6" t="s">
        <v>561</v>
      </c>
      <c r="G609" s="6" t="s">
        <v>170</v>
      </c>
      <c r="H609" s="13">
        <v>30484729</v>
      </c>
      <c r="I609" s="17" t="s">
        <v>506</v>
      </c>
      <c r="J609" s="29">
        <v>135018000</v>
      </c>
      <c r="K609" s="41">
        <v>0</v>
      </c>
      <c r="L609" s="41">
        <v>30000000</v>
      </c>
      <c r="M609" s="41">
        <v>0</v>
      </c>
      <c r="N609" s="41">
        <f t="shared" si="180"/>
        <v>30000000</v>
      </c>
      <c r="O609" s="41">
        <f>J609-(K609+L609)</f>
        <v>105018000</v>
      </c>
      <c r="P609" s="56" t="s">
        <v>434</v>
      </c>
      <c r="Q609" s="56" t="s">
        <v>518</v>
      </c>
    </row>
    <row r="610" spans="1:17" s="2" customFormat="1" ht="15" customHeight="1" outlineLevel="2" x14ac:dyDescent="0.25">
      <c r="A610" s="6">
        <v>29</v>
      </c>
      <c r="B610" s="6" t="s">
        <v>11</v>
      </c>
      <c r="C610" s="6" t="s">
        <v>285</v>
      </c>
      <c r="D610" s="6" t="s">
        <v>30</v>
      </c>
      <c r="E610" s="6" t="s">
        <v>41</v>
      </c>
      <c r="F610" s="6" t="s">
        <v>561</v>
      </c>
      <c r="G610" s="6" t="s">
        <v>170</v>
      </c>
      <c r="H610" s="13">
        <v>30485610</v>
      </c>
      <c r="I610" s="17" t="s">
        <v>510</v>
      </c>
      <c r="J610" s="29">
        <v>106922000</v>
      </c>
      <c r="K610" s="41">
        <v>0</v>
      </c>
      <c r="L610" s="41">
        <v>30000000</v>
      </c>
      <c r="M610" s="41">
        <v>0</v>
      </c>
      <c r="N610" s="41">
        <f t="shared" si="180"/>
        <v>30000000</v>
      </c>
      <c r="O610" s="41">
        <f>J610-(K610+L610)</f>
        <v>76922000</v>
      </c>
      <c r="P610" s="56" t="s">
        <v>434</v>
      </c>
      <c r="Q610" s="56" t="s">
        <v>518</v>
      </c>
    </row>
    <row r="611" spans="1:17" s="2" customFormat="1" ht="15" customHeight="1" outlineLevel="2" x14ac:dyDescent="0.25">
      <c r="A611" s="6">
        <v>31</v>
      </c>
      <c r="B611" s="6" t="s">
        <v>11</v>
      </c>
      <c r="C611" s="6" t="s">
        <v>290</v>
      </c>
      <c r="D611" s="6" t="s">
        <v>30</v>
      </c>
      <c r="E611" s="6" t="s">
        <v>41</v>
      </c>
      <c r="F611" s="6" t="s">
        <v>561</v>
      </c>
      <c r="G611" s="6" t="s">
        <v>9</v>
      </c>
      <c r="H611" s="13">
        <v>40001639</v>
      </c>
      <c r="I611" s="17" t="s">
        <v>609</v>
      </c>
      <c r="J611" s="29">
        <v>80000000</v>
      </c>
      <c r="K611" s="41">
        <v>0</v>
      </c>
      <c r="L611" s="41">
        <v>8000000</v>
      </c>
      <c r="M611" s="41">
        <v>0</v>
      </c>
      <c r="N611" s="41">
        <f t="shared" si="180"/>
        <v>8000000</v>
      </c>
      <c r="O611" s="41">
        <f>J611-(K611+L611)</f>
        <v>72000000</v>
      </c>
      <c r="P611" s="56" t="s">
        <v>460</v>
      </c>
      <c r="Q611" s="56" t="s">
        <v>417</v>
      </c>
    </row>
    <row r="612" spans="1:17" s="2" customFormat="1" ht="15" customHeight="1" outlineLevel="2" x14ac:dyDescent="0.25">
      <c r="A612" s="6">
        <v>31</v>
      </c>
      <c r="B612" s="6" t="s">
        <v>11</v>
      </c>
      <c r="C612" s="6" t="s">
        <v>274</v>
      </c>
      <c r="D612" s="6" t="s">
        <v>30</v>
      </c>
      <c r="E612" s="6" t="s">
        <v>41</v>
      </c>
      <c r="F612" s="6" t="s">
        <v>561</v>
      </c>
      <c r="G612" s="6" t="s">
        <v>9</v>
      </c>
      <c r="H612" s="13">
        <v>30115881</v>
      </c>
      <c r="I612" s="17" t="s">
        <v>450</v>
      </c>
      <c r="J612" s="29">
        <v>53858000</v>
      </c>
      <c r="K612" s="41">
        <v>0</v>
      </c>
      <c r="L612" s="41">
        <v>5000000</v>
      </c>
      <c r="M612" s="41">
        <v>0</v>
      </c>
      <c r="N612" s="41">
        <f t="shared" si="180"/>
        <v>5000000</v>
      </c>
      <c r="O612" s="41">
        <f>J612-(K612+L612)</f>
        <v>48858000</v>
      </c>
      <c r="P612" s="56" t="s">
        <v>283</v>
      </c>
      <c r="Q612" s="56" t="s">
        <v>417</v>
      </c>
    </row>
    <row r="613" spans="1:17" outlineLevel="2" x14ac:dyDescent="0.25">
      <c r="A613" s="8"/>
      <c r="B613" s="8"/>
      <c r="C613" s="8"/>
      <c r="D613" s="8"/>
      <c r="E613" s="8"/>
      <c r="F613" s="8"/>
      <c r="G613" s="8"/>
      <c r="H613" s="12"/>
      <c r="I613" s="16" t="s">
        <v>293</v>
      </c>
      <c r="J613" s="30">
        <f t="shared" ref="J613:O613" si="181">SUBTOTAL(9,J608:J612)</f>
        <v>405799000</v>
      </c>
      <c r="K613" s="30">
        <f t="shared" si="181"/>
        <v>0</v>
      </c>
      <c r="L613" s="30">
        <f t="shared" si="181"/>
        <v>78000000</v>
      </c>
      <c r="M613" s="30">
        <f t="shared" si="181"/>
        <v>0</v>
      </c>
      <c r="N613" s="30">
        <f t="shared" si="181"/>
        <v>78000000</v>
      </c>
      <c r="O613" s="30">
        <f t="shared" si="181"/>
        <v>327799000</v>
      </c>
      <c r="P613" s="55"/>
      <c r="Q613" s="55"/>
    </row>
    <row r="614" spans="1:17" outlineLevel="2" x14ac:dyDescent="0.25">
      <c r="A614" s="8"/>
      <c r="B614" s="8"/>
      <c r="C614" s="8"/>
      <c r="D614" s="8"/>
      <c r="E614" s="8"/>
      <c r="F614" s="8"/>
      <c r="G614" s="8"/>
      <c r="H614" s="12"/>
      <c r="I614" s="18"/>
      <c r="J614" s="28"/>
      <c r="K614" s="40"/>
      <c r="L614" s="40"/>
      <c r="M614" s="40"/>
      <c r="N614" s="40"/>
      <c r="O614" s="40"/>
      <c r="P614" s="55"/>
      <c r="Q614" s="55"/>
    </row>
    <row r="615" spans="1:17" ht="18.75" outlineLevel="1" x14ac:dyDescent="0.3">
      <c r="A615" s="8"/>
      <c r="B615" s="8"/>
      <c r="C615" s="8"/>
      <c r="D615" s="8"/>
      <c r="E615" s="9"/>
      <c r="F615" s="8"/>
      <c r="G615" s="8"/>
      <c r="H615" s="12"/>
      <c r="I615" s="53" t="s">
        <v>198</v>
      </c>
      <c r="J615" s="54">
        <f t="shared" ref="J615:O615" si="182">J601+J613+J605</f>
        <v>6423508504</v>
      </c>
      <c r="K615" s="54">
        <f t="shared" si="182"/>
        <v>3721985842</v>
      </c>
      <c r="L615" s="54">
        <f t="shared" si="182"/>
        <v>1086576949</v>
      </c>
      <c r="M615" s="54">
        <f t="shared" si="182"/>
        <v>0</v>
      </c>
      <c r="N615" s="54">
        <f t="shared" si="182"/>
        <v>1086576949</v>
      </c>
      <c r="O615" s="54">
        <f t="shared" si="182"/>
        <v>1614945713</v>
      </c>
      <c r="P615" s="55"/>
      <c r="Q615" s="55"/>
    </row>
    <row r="616" spans="1:17" s="3" customFormat="1" outlineLevel="1" x14ac:dyDescent="0.25">
      <c r="A616" s="8"/>
      <c r="B616" s="8"/>
      <c r="C616" s="8"/>
      <c r="D616" s="8"/>
      <c r="E616" s="9"/>
      <c r="F616" s="8"/>
      <c r="G616" s="8"/>
      <c r="H616" s="12"/>
      <c r="I616" s="20"/>
      <c r="J616" s="32"/>
      <c r="K616" s="42"/>
      <c r="L616" s="42"/>
      <c r="M616" s="42"/>
      <c r="N616" s="42"/>
      <c r="O616" s="42"/>
      <c r="P616" s="55"/>
      <c r="Q616" s="55"/>
    </row>
    <row r="617" spans="1:17" ht="21" outlineLevel="1" x14ac:dyDescent="0.35">
      <c r="A617" s="8"/>
      <c r="B617" s="8"/>
      <c r="C617" s="8"/>
      <c r="D617" s="8"/>
      <c r="E617" s="9"/>
      <c r="F617" s="8"/>
      <c r="G617" s="8"/>
      <c r="H617" s="12"/>
      <c r="I617" s="61" t="s">
        <v>210</v>
      </c>
      <c r="J617" s="32"/>
      <c r="K617" s="42"/>
      <c r="L617" s="42"/>
      <c r="M617" s="42"/>
      <c r="N617" s="42"/>
      <c r="O617" s="42"/>
      <c r="P617" s="57"/>
      <c r="Q617" s="57"/>
    </row>
    <row r="618" spans="1:17" outlineLevel="1" x14ac:dyDescent="0.25">
      <c r="A618" s="8"/>
      <c r="B618" s="8"/>
      <c r="C618" s="8"/>
      <c r="D618" s="8"/>
      <c r="E618" s="9"/>
      <c r="F618" s="8"/>
      <c r="G618" s="8"/>
      <c r="H618" s="12"/>
      <c r="I618" s="16" t="s">
        <v>273</v>
      </c>
      <c r="J618" s="32"/>
      <c r="K618" s="42"/>
      <c r="L618" s="42"/>
      <c r="M618" s="42"/>
      <c r="N618" s="42"/>
      <c r="O618" s="42"/>
      <c r="P618" s="57"/>
      <c r="Q618" s="57"/>
    </row>
    <row r="619" spans="1:17" s="2" customFormat="1" ht="15" customHeight="1" outlineLevel="2" x14ac:dyDescent="0.25">
      <c r="A619" s="6">
        <v>31</v>
      </c>
      <c r="B619" s="6" t="s">
        <v>5</v>
      </c>
      <c r="C619" s="6" t="s">
        <v>289</v>
      </c>
      <c r="D619" s="6" t="s">
        <v>30</v>
      </c>
      <c r="E619" s="10" t="s">
        <v>42</v>
      </c>
      <c r="F619" s="6" t="s">
        <v>81</v>
      </c>
      <c r="G619" s="6" t="s">
        <v>170</v>
      </c>
      <c r="H619" s="13">
        <v>30310525</v>
      </c>
      <c r="I619" s="17" t="s">
        <v>120</v>
      </c>
      <c r="J619" s="29">
        <v>9803852000</v>
      </c>
      <c r="K619" s="41">
        <v>8000000000</v>
      </c>
      <c r="L619" s="41">
        <v>4803852000</v>
      </c>
      <c r="M619" s="41">
        <v>0</v>
      </c>
      <c r="N619" s="41">
        <f t="shared" ref="N619:N622" si="183">L619-M619</f>
        <v>4803852000</v>
      </c>
      <c r="O619" s="41">
        <f>J619-(K619+L619)</f>
        <v>-3000000000</v>
      </c>
      <c r="P619" s="56" t="s">
        <v>275</v>
      </c>
      <c r="Q619" s="56" t="s">
        <v>8</v>
      </c>
    </row>
    <row r="620" spans="1:17" s="2" customFormat="1" ht="15" customHeight="1" outlineLevel="2" x14ac:dyDescent="0.25">
      <c r="A620" s="6">
        <v>31</v>
      </c>
      <c r="B620" s="6" t="s">
        <v>5</v>
      </c>
      <c r="C620" s="6" t="s">
        <v>290</v>
      </c>
      <c r="D620" s="6" t="s">
        <v>30</v>
      </c>
      <c r="E620" s="10" t="s">
        <v>42</v>
      </c>
      <c r="F620" s="6" t="s">
        <v>561</v>
      </c>
      <c r="G620" s="6" t="s">
        <v>170</v>
      </c>
      <c r="H620" s="13">
        <v>30381175</v>
      </c>
      <c r="I620" s="17" t="s">
        <v>333</v>
      </c>
      <c r="J620" s="29">
        <v>1528367000</v>
      </c>
      <c r="K620" s="41">
        <v>14300000</v>
      </c>
      <c r="L620" s="41">
        <v>1474067000</v>
      </c>
      <c r="M620" s="41">
        <v>0</v>
      </c>
      <c r="N620" s="41">
        <f t="shared" si="183"/>
        <v>1474067000</v>
      </c>
      <c r="O620" s="41">
        <f>J620-(K620+L620)</f>
        <v>40000000</v>
      </c>
      <c r="P620" s="56" t="s">
        <v>275</v>
      </c>
      <c r="Q620" s="56" t="s">
        <v>8</v>
      </c>
    </row>
    <row r="621" spans="1:17" s="3" customFormat="1" ht="15" customHeight="1" outlineLevel="1" x14ac:dyDescent="0.25">
      <c r="A621" s="10">
        <v>31</v>
      </c>
      <c r="B621" s="10" t="s">
        <v>5</v>
      </c>
      <c r="C621" s="10" t="s">
        <v>276</v>
      </c>
      <c r="D621" s="10" t="s">
        <v>30</v>
      </c>
      <c r="E621" s="10" t="s">
        <v>42</v>
      </c>
      <c r="F621" s="6" t="s">
        <v>561</v>
      </c>
      <c r="G621" s="10" t="s">
        <v>171</v>
      </c>
      <c r="H621" s="14">
        <v>30098600</v>
      </c>
      <c r="I621" s="24" t="s">
        <v>95</v>
      </c>
      <c r="J621" s="34">
        <v>185787113</v>
      </c>
      <c r="K621" s="41">
        <v>92264183</v>
      </c>
      <c r="L621" s="43">
        <v>93522930</v>
      </c>
      <c r="M621" s="41">
        <v>0</v>
      </c>
      <c r="N621" s="41">
        <f t="shared" si="183"/>
        <v>93522930</v>
      </c>
      <c r="O621" s="41">
        <f>J621-(K621+L621)</f>
        <v>0</v>
      </c>
      <c r="P621" s="56" t="s">
        <v>275</v>
      </c>
      <c r="Q621" s="56" t="s">
        <v>8</v>
      </c>
    </row>
    <row r="622" spans="1:17" s="2" customFormat="1" ht="15" customHeight="1" outlineLevel="2" x14ac:dyDescent="0.25">
      <c r="A622" s="6">
        <v>31</v>
      </c>
      <c r="B622" s="6" t="s">
        <v>5</v>
      </c>
      <c r="C622" s="6" t="s">
        <v>277</v>
      </c>
      <c r="D622" s="6" t="s">
        <v>30</v>
      </c>
      <c r="E622" s="10" t="s">
        <v>42</v>
      </c>
      <c r="F622" s="6" t="s">
        <v>561</v>
      </c>
      <c r="G622" s="6" t="s">
        <v>170</v>
      </c>
      <c r="H622" s="13">
        <v>30464752</v>
      </c>
      <c r="I622" s="17" t="s">
        <v>148</v>
      </c>
      <c r="J622" s="29">
        <v>472546000</v>
      </c>
      <c r="K622" s="41">
        <v>0</v>
      </c>
      <c r="L622" s="41">
        <v>348946000</v>
      </c>
      <c r="M622" s="41">
        <v>0</v>
      </c>
      <c r="N622" s="41">
        <f t="shared" si="183"/>
        <v>348946000</v>
      </c>
      <c r="O622" s="41">
        <f>J622-(K622+L622)</f>
        <v>123600000</v>
      </c>
      <c r="P622" s="56" t="s">
        <v>275</v>
      </c>
      <c r="Q622" s="56" t="s">
        <v>8</v>
      </c>
    </row>
    <row r="623" spans="1:17" outlineLevel="2" x14ac:dyDescent="0.25">
      <c r="A623" s="8"/>
      <c r="B623" s="8"/>
      <c r="C623" s="8"/>
      <c r="D623" s="8"/>
      <c r="E623" s="8"/>
      <c r="F623" s="8"/>
      <c r="G623" s="8"/>
      <c r="H623" s="12"/>
      <c r="I623" s="16" t="s">
        <v>437</v>
      </c>
      <c r="J623" s="30">
        <f t="shared" ref="J623:O623" si="184">SUBTOTAL(9,J619:J622)</f>
        <v>11990552113</v>
      </c>
      <c r="K623" s="30">
        <f t="shared" si="184"/>
        <v>8106564183</v>
      </c>
      <c r="L623" s="30">
        <f t="shared" si="184"/>
        <v>6720387930</v>
      </c>
      <c r="M623" s="30">
        <f t="shared" si="184"/>
        <v>0</v>
      </c>
      <c r="N623" s="30">
        <f t="shared" si="184"/>
        <v>6720387930</v>
      </c>
      <c r="O623" s="30">
        <f t="shared" si="184"/>
        <v>-2836400000</v>
      </c>
      <c r="P623" s="55"/>
      <c r="Q623" s="55"/>
    </row>
    <row r="624" spans="1:17" outlineLevel="2" x14ac:dyDescent="0.25">
      <c r="A624" s="8"/>
      <c r="B624" s="8"/>
      <c r="C624" s="8"/>
      <c r="D624" s="8"/>
      <c r="E624" s="8"/>
      <c r="F624" s="8"/>
      <c r="G624" s="8"/>
      <c r="H624" s="12"/>
      <c r="I624" s="18"/>
      <c r="J624" s="28"/>
      <c r="K624" s="40"/>
      <c r="L624" s="40"/>
      <c r="M624" s="40"/>
      <c r="N624" s="40"/>
      <c r="O624" s="40"/>
      <c r="P624" s="55"/>
      <c r="Q624" s="55"/>
    </row>
    <row r="625" spans="1:17" outlineLevel="2" x14ac:dyDescent="0.25">
      <c r="A625" s="8"/>
      <c r="B625" s="8"/>
      <c r="C625" s="8"/>
      <c r="D625" s="8"/>
      <c r="E625" s="8"/>
      <c r="F625" s="8"/>
      <c r="G625" s="8"/>
      <c r="H625" s="12"/>
      <c r="I625" s="16" t="s">
        <v>438</v>
      </c>
      <c r="J625" s="28"/>
      <c r="K625" s="40"/>
      <c r="L625" s="40"/>
      <c r="M625" s="40"/>
      <c r="N625" s="40"/>
      <c r="O625" s="40"/>
      <c r="P625" s="55"/>
      <c r="Q625" s="55"/>
    </row>
    <row r="626" spans="1:17" s="2" customFormat="1" ht="15" customHeight="1" outlineLevel="2" x14ac:dyDescent="0.25">
      <c r="A626" s="6">
        <v>24</v>
      </c>
      <c r="B626" s="6" t="s">
        <v>56</v>
      </c>
      <c r="C626" s="6" t="s">
        <v>289</v>
      </c>
      <c r="D626" s="6" t="s">
        <v>30</v>
      </c>
      <c r="E626" s="10" t="s">
        <v>42</v>
      </c>
      <c r="F626" s="6" t="s">
        <v>81</v>
      </c>
      <c r="G626" s="6" t="s">
        <v>170</v>
      </c>
      <c r="H626" s="13">
        <v>30483006</v>
      </c>
      <c r="I626" s="17" t="s">
        <v>332</v>
      </c>
      <c r="J626" s="29">
        <v>111000000</v>
      </c>
      <c r="K626" s="41">
        <v>0</v>
      </c>
      <c r="L626" s="41">
        <v>111000000</v>
      </c>
      <c r="M626" s="41">
        <v>0</v>
      </c>
      <c r="N626" s="41">
        <f t="shared" ref="N626:N635" si="185">L626-M626</f>
        <v>111000000</v>
      </c>
      <c r="O626" s="41">
        <f t="shared" ref="O626:O635" si="186">J626-(K626+L626)</f>
        <v>0</v>
      </c>
      <c r="P626" s="56" t="s">
        <v>297</v>
      </c>
      <c r="Q626" s="56" t="s">
        <v>295</v>
      </c>
    </row>
    <row r="627" spans="1:17" s="2" customFormat="1" ht="15" customHeight="1" outlineLevel="2" x14ac:dyDescent="0.25">
      <c r="A627" s="6">
        <v>24</v>
      </c>
      <c r="B627" s="6" t="s">
        <v>56</v>
      </c>
      <c r="C627" s="6" t="s">
        <v>289</v>
      </c>
      <c r="D627" s="6" t="s">
        <v>30</v>
      </c>
      <c r="E627" s="10" t="s">
        <v>42</v>
      </c>
      <c r="F627" s="6" t="s">
        <v>81</v>
      </c>
      <c r="G627" s="6" t="s">
        <v>170</v>
      </c>
      <c r="H627" s="13" t="s">
        <v>250</v>
      </c>
      <c r="I627" s="17" t="s">
        <v>462</v>
      </c>
      <c r="J627" s="29">
        <v>2433000000</v>
      </c>
      <c r="K627" s="41">
        <v>0</v>
      </c>
      <c r="L627" s="41">
        <v>2433000000</v>
      </c>
      <c r="M627" s="41">
        <v>0</v>
      </c>
      <c r="N627" s="41">
        <f t="shared" si="185"/>
        <v>2433000000</v>
      </c>
      <c r="O627" s="41">
        <f t="shared" si="186"/>
        <v>0</v>
      </c>
      <c r="P627" s="56" t="s">
        <v>50</v>
      </c>
      <c r="Q627" s="56" t="s">
        <v>295</v>
      </c>
    </row>
    <row r="628" spans="1:17" s="2" customFormat="1" ht="15" customHeight="1" outlineLevel="2" x14ac:dyDescent="0.25">
      <c r="A628" s="6">
        <v>31</v>
      </c>
      <c r="B628" s="6" t="s">
        <v>56</v>
      </c>
      <c r="C628" s="6" t="s">
        <v>277</v>
      </c>
      <c r="D628" s="6" t="s">
        <v>30</v>
      </c>
      <c r="E628" s="10" t="s">
        <v>42</v>
      </c>
      <c r="F628" s="6" t="s">
        <v>103</v>
      </c>
      <c r="G628" s="6" t="s">
        <v>170</v>
      </c>
      <c r="H628" s="13">
        <v>34538270</v>
      </c>
      <c r="I628" s="17" t="s">
        <v>334</v>
      </c>
      <c r="J628" s="29">
        <v>1298249800</v>
      </c>
      <c r="K628" s="41">
        <v>0</v>
      </c>
      <c r="L628" s="41">
        <v>129824980</v>
      </c>
      <c r="M628" s="41">
        <v>0</v>
      </c>
      <c r="N628" s="41">
        <f t="shared" si="185"/>
        <v>129824980</v>
      </c>
      <c r="O628" s="41">
        <f t="shared" si="186"/>
        <v>1168424820</v>
      </c>
      <c r="P628" s="56" t="s">
        <v>284</v>
      </c>
      <c r="Q628" s="56" t="s">
        <v>10</v>
      </c>
    </row>
    <row r="629" spans="1:17" s="2" customFormat="1" ht="15" customHeight="1" outlineLevel="2" x14ac:dyDescent="0.25">
      <c r="A629" s="6">
        <v>31</v>
      </c>
      <c r="B629" s="6" t="s">
        <v>56</v>
      </c>
      <c r="C629" s="6" t="s">
        <v>276</v>
      </c>
      <c r="D629" s="6" t="s">
        <v>30</v>
      </c>
      <c r="E629" s="10" t="s">
        <v>42</v>
      </c>
      <c r="F629" s="6" t="s">
        <v>103</v>
      </c>
      <c r="G629" s="6" t="s">
        <v>170</v>
      </c>
      <c r="H629" s="13">
        <v>30083300</v>
      </c>
      <c r="I629" s="17" t="s">
        <v>264</v>
      </c>
      <c r="J629" s="29">
        <v>4454843000</v>
      </c>
      <c r="K629" s="41">
        <v>0</v>
      </c>
      <c r="L629" s="41">
        <v>540000000</v>
      </c>
      <c r="M629" s="41">
        <v>0</v>
      </c>
      <c r="N629" s="41">
        <f t="shared" si="185"/>
        <v>540000000</v>
      </c>
      <c r="O629" s="41">
        <f t="shared" si="186"/>
        <v>3914843000</v>
      </c>
      <c r="P629" s="56" t="s">
        <v>517</v>
      </c>
      <c r="Q629" s="56" t="s">
        <v>8</v>
      </c>
    </row>
    <row r="630" spans="1:17" s="2" customFormat="1" ht="15" customHeight="1" outlineLevel="2" x14ac:dyDescent="0.25">
      <c r="A630" s="6">
        <v>31</v>
      </c>
      <c r="B630" s="6" t="s">
        <v>56</v>
      </c>
      <c r="C630" s="6" t="s">
        <v>276</v>
      </c>
      <c r="D630" s="6" t="s">
        <v>30</v>
      </c>
      <c r="E630" s="10" t="s">
        <v>42</v>
      </c>
      <c r="F630" s="6" t="s">
        <v>561</v>
      </c>
      <c r="G630" s="6" t="s">
        <v>170</v>
      </c>
      <c r="H630" s="13">
        <v>30083335</v>
      </c>
      <c r="I630" s="17" t="s">
        <v>265</v>
      </c>
      <c r="J630" s="29">
        <v>2016128000</v>
      </c>
      <c r="K630" s="41">
        <v>0</v>
      </c>
      <c r="L630" s="41">
        <f>1344085000+320722268</f>
        <v>1664807268</v>
      </c>
      <c r="M630" s="41">
        <v>0</v>
      </c>
      <c r="N630" s="41">
        <f t="shared" si="185"/>
        <v>1664807268</v>
      </c>
      <c r="O630" s="41">
        <f t="shared" si="186"/>
        <v>351320732</v>
      </c>
      <c r="P630" s="56" t="s">
        <v>535</v>
      </c>
      <c r="Q630" s="56" t="s">
        <v>8</v>
      </c>
    </row>
    <row r="631" spans="1:17" s="2" customFormat="1" ht="15" customHeight="1" outlineLevel="2" x14ac:dyDescent="0.25">
      <c r="A631" s="6">
        <v>31</v>
      </c>
      <c r="B631" s="6" t="s">
        <v>56</v>
      </c>
      <c r="C631" s="6" t="s">
        <v>274</v>
      </c>
      <c r="D631" s="6" t="s">
        <v>30</v>
      </c>
      <c r="E631" s="10" t="s">
        <v>42</v>
      </c>
      <c r="F631" s="6" t="s">
        <v>561</v>
      </c>
      <c r="G631" s="6" t="s">
        <v>170</v>
      </c>
      <c r="H631" s="13">
        <v>30135959</v>
      </c>
      <c r="I631" s="17" t="s">
        <v>248</v>
      </c>
      <c r="J631" s="29">
        <v>6962481000</v>
      </c>
      <c r="K631" s="41">
        <v>0</v>
      </c>
      <c r="L631" s="41">
        <v>200000000</v>
      </c>
      <c r="M631" s="41">
        <v>0</v>
      </c>
      <c r="N631" s="41">
        <f t="shared" si="185"/>
        <v>200000000</v>
      </c>
      <c r="O631" s="41">
        <f t="shared" si="186"/>
        <v>6762481000</v>
      </c>
      <c r="P631" s="56" t="s">
        <v>279</v>
      </c>
      <c r="Q631" s="56" t="s">
        <v>8</v>
      </c>
    </row>
    <row r="632" spans="1:17" s="2" customFormat="1" ht="15" customHeight="1" outlineLevel="2" x14ac:dyDescent="0.25">
      <c r="A632" s="6">
        <v>24</v>
      </c>
      <c r="B632" s="6" t="s">
        <v>56</v>
      </c>
      <c r="C632" s="6" t="s">
        <v>274</v>
      </c>
      <c r="D632" s="6" t="s">
        <v>30</v>
      </c>
      <c r="E632" s="10" t="s">
        <v>42</v>
      </c>
      <c r="F632" s="6" t="s">
        <v>561</v>
      </c>
      <c r="G632" s="6" t="s">
        <v>170</v>
      </c>
      <c r="H632" s="13" t="s">
        <v>443</v>
      </c>
      <c r="I632" s="17" t="s">
        <v>444</v>
      </c>
      <c r="J632" s="29">
        <v>359099988.79963976</v>
      </c>
      <c r="K632" s="41">
        <v>0</v>
      </c>
      <c r="L632" s="29">
        <v>359099988.79963976</v>
      </c>
      <c r="M632" s="41">
        <v>0</v>
      </c>
      <c r="N632" s="41">
        <f t="shared" si="185"/>
        <v>359099988.79963976</v>
      </c>
      <c r="O632" s="41">
        <f t="shared" si="186"/>
        <v>0</v>
      </c>
      <c r="P632" s="56" t="s">
        <v>516</v>
      </c>
      <c r="Q632" s="56" t="s">
        <v>295</v>
      </c>
    </row>
    <row r="633" spans="1:17" s="2" customFormat="1" ht="15" customHeight="1" outlineLevel="2" x14ac:dyDescent="0.25">
      <c r="A633" s="6">
        <v>24</v>
      </c>
      <c r="B633" s="6" t="s">
        <v>56</v>
      </c>
      <c r="C633" s="6" t="s">
        <v>290</v>
      </c>
      <c r="D633" s="6" t="s">
        <v>30</v>
      </c>
      <c r="E633" s="10" t="s">
        <v>42</v>
      </c>
      <c r="F633" s="6" t="s">
        <v>561</v>
      </c>
      <c r="G633" s="6" t="s">
        <v>170</v>
      </c>
      <c r="H633" s="13" t="s">
        <v>443</v>
      </c>
      <c r="I633" s="17" t="s">
        <v>445</v>
      </c>
      <c r="J633" s="29">
        <v>359099988.79963976</v>
      </c>
      <c r="K633" s="41">
        <v>0</v>
      </c>
      <c r="L633" s="29">
        <v>359099988.79963976</v>
      </c>
      <c r="M633" s="41">
        <v>0</v>
      </c>
      <c r="N633" s="41">
        <f t="shared" si="185"/>
        <v>359099988.79963976</v>
      </c>
      <c r="O633" s="41">
        <f t="shared" si="186"/>
        <v>0</v>
      </c>
      <c r="P633" s="56" t="s">
        <v>516</v>
      </c>
      <c r="Q633" s="56" t="s">
        <v>295</v>
      </c>
    </row>
    <row r="634" spans="1:17" s="2" customFormat="1" ht="15" customHeight="1" outlineLevel="2" x14ac:dyDescent="0.25">
      <c r="A634" s="6">
        <v>24</v>
      </c>
      <c r="B634" s="6" t="s">
        <v>56</v>
      </c>
      <c r="C634" s="6" t="s">
        <v>278</v>
      </c>
      <c r="D634" s="6" t="s">
        <v>30</v>
      </c>
      <c r="E634" s="10" t="s">
        <v>42</v>
      </c>
      <c r="F634" s="6" t="s">
        <v>561</v>
      </c>
      <c r="G634" s="6" t="s">
        <v>170</v>
      </c>
      <c r="H634" s="13" t="s">
        <v>443</v>
      </c>
      <c r="I634" s="17" t="s">
        <v>446</v>
      </c>
      <c r="J634" s="29">
        <v>359099988.79963976</v>
      </c>
      <c r="K634" s="41">
        <v>0</v>
      </c>
      <c r="L634" s="29">
        <v>359099988.79963976</v>
      </c>
      <c r="M634" s="41">
        <v>0</v>
      </c>
      <c r="N634" s="41">
        <f t="shared" si="185"/>
        <v>359099988.79963976</v>
      </c>
      <c r="O634" s="41">
        <f t="shared" si="186"/>
        <v>0</v>
      </c>
      <c r="P634" s="56" t="s">
        <v>516</v>
      </c>
      <c r="Q634" s="56" t="s">
        <v>295</v>
      </c>
    </row>
    <row r="635" spans="1:17" s="2" customFormat="1" ht="15" customHeight="1" outlineLevel="2" x14ac:dyDescent="0.25">
      <c r="A635" s="6">
        <v>33</v>
      </c>
      <c r="B635" s="6" t="s">
        <v>56</v>
      </c>
      <c r="C635" s="6" t="s">
        <v>288</v>
      </c>
      <c r="D635" s="6" t="s">
        <v>30</v>
      </c>
      <c r="E635" s="10" t="s">
        <v>42</v>
      </c>
      <c r="F635" s="6" t="s">
        <v>79</v>
      </c>
      <c r="G635" s="6" t="s">
        <v>170</v>
      </c>
      <c r="H635" s="13" t="s">
        <v>250</v>
      </c>
      <c r="I635" s="17" t="s">
        <v>441</v>
      </c>
      <c r="J635" s="29">
        <v>1381816800</v>
      </c>
      <c r="K635" s="41">
        <v>0</v>
      </c>
      <c r="L635" s="41">
        <v>1381816800</v>
      </c>
      <c r="M635" s="41">
        <v>0</v>
      </c>
      <c r="N635" s="41">
        <f t="shared" si="185"/>
        <v>1381816800</v>
      </c>
      <c r="O635" s="41">
        <f t="shared" si="186"/>
        <v>0</v>
      </c>
      <c r="P635" s="56" t="s">
        <v>442</v>
      </c>
      <c r="Q635" s="56" t="s">
        <v>10</v>
      </c>
    </row>
    <row r="636" spans="1:17" outlineLevel="2" x14ac:dyDescent="0.25">
      <c r="A636" s="8"/>
      <c r="B636" s="8"/>
      <c r="C636" s="8"/>
      <c r="D636" s="8"/>
      <c r="E636" s="8"/>
      <c r="F636" s="8"/>
      <c r="G636" s="8"/>
      <c r="H636" s="12"/>
      <c r="I636" s="16" t="s">
        <v>338</v>
      </c>
      <c r="J636" s="30">
        <f t="shared" ref="J636:O636" si="187">SUBTOTAL(9,J626:J635)</f>
        <v>19734818566.398922</v>
      </c>
      <c r="K636" s="30">
        <f t="shared" si="187"/>
        <v>0</v>
      </c>
      <c r="L636" s="30">
        <f t="shared" si="187"/>
        <v>7537749014.3989191</v>
      </c>
      <c r="M636" s="30">
        <f t="shared" si="187"/>
        <v>0</v>
      </c>
      <c r="N636" s="30">
        <f t="shared" si="187"/>
        <v>7537749014.3989191</v>
      </c>
      <c r="O636" s="30">
        <f t="shared" si="187"/>
        <v>12197069552</v>
      </c>
      <c r="P636" s="55"/>
      <c r="Q636" s="55"/>
    </row>
    <row r="637" spans="1:17" outlineLevel="2" x14ac:dyDescent="0.25">
      <c r="A637" s="8"/>
      <c r="B637" s="8"/>
      <c r="C637" s="8"/>
      <c r="D637" s="8"/>
      <c r="E637" s="8"/>
      <c r="F637" s="8"/>
      <c r="G637" s="8"/>
      <c r="H637" s="12"/>
      <c r="I637" s="18"/>
      <c r="J637" s="28"/>
      <c r="K637" s="40"/>
      <c r="L637" s="40"/>
      <c r="M637" s="40"/>
      <c r="N637" s="40"/>
      <c r="O637" s="40"/>
      <c r="P637" s="55"/>
      <c r="Q637" s="55"/>
    </row>
    <row r="638" spans="1:17" outlineLevel="2" x14ac:dyDescent="0.25">
      <c r="A638" s="8"/>
      <c r="B638" s="8"/>
      <c r="C638" s="8"/>
      <c r="D638" s="8"/>
      <c r="E638" s="8"/>
      <c r="F638" s="8"/>
      <c r="G638" s="8"/>
      <c r="H638" s="12"/>
      <c r="I638" s="18"/>
      <c r="J638" s="28"/>
      <c r="K638" s="40"/>
      <c r="L638" s="40"/>
      <c r="M638" s="40"/>
      <c r="N638" s="40"/>
      <c r="O638" s="40"/>
      <c r="P638" s="55"/>
      <c r="Q638" s="55"/>
    </row>
    <row r="639" spans="1:17" outlineLevel="1" x14ac:dyDescent="0.25">
      <c r="A639" s="8"/>
      <c r="B639" s="8"/>
      <c r="C639" s="8"/>
      <c r="D639" s="8"/>
      <c r="E639" s="9"/>
      <c r="F639" s="8"/>
      <c r="G639" s="8"/>
      <c r="H639" s="12"/>
      <c r="I639" s="19" t="s">
        <v>232</v>
      </c>
      <c r="J639" s="31">
        <f>J636+J623</f>
        <v>31725370679.398922</v>
      </c>
      <c r="K639" s="31">
        <f>K636+K623</f>
        <v>8106564183</v>
      </c>
      <c r="L639" s="31">
        <f t="shared" ref="L639:O639" si="188">L636+L623</f>
        <v>14258136944.398918</v>
      </c>
      <c r="M639" s="31">
        <f t="shared" si="188"/>
        <v>0</v>
      </c>
      <c r="N639" s="31">
        <f t="shared" si="188"/>
        <v>14258136944.398918</v>
      </c>
      <c r="O639" s="31">
        <f t="shared" si="188"/>
        <v>9360669552</v>
      </c>
      <c r="P639" s="55"/>
      <c r="Q639" s="55"/>
    </row>
    <row r="640" spans="1:17" s="3" customFormat="1" outlineLevel="1" x14ac:dyDescent="0.25">
      <c r="A640" s="8"/>
      <c r="B640" s="8"/>
      <c r="C640" s="8"/>
      <c r="D640" s="8"/>
      <c r="E640" s="9"/>
      <c r="F640" s="8"/>
      <c r="G640" s="8"/>
      <c r="H640" s="12"/>
      <c r="I640" s="20"/>
      <c r="J640" s="32"/>
      <c r="K640" s="42"/>
      <c r="L640" s="42"/>
      <c r="M640" s="42"/>
      <c r="N640" s="42"/>
      <c r="O640" s="42"/>
      <c r="P640" s="55"/>
      <c r="Q640" s="55"/>
    </row>
    <row r="641" spans="1:17" ht="18.75" outlineLevel="1" x14ac:dyDescent="0.3">
      <c r="A641" s="8"/>
      <c r="B641" s="8"/>
      <c r="C641" s="8"/>
      <c r="D641" s="8"/>
      <c r="E641" s="9"/>
      <c r="F641" s="8"/>
      <c r="G641" s="8"/>
      <c r="H641" s="12"/>
      <c r="I641" s="53" t="s">
        <v>233</v>
      </c>
      <c r="J641" s="54">
        <f t="shared" ref="J641:O641" si="189">J639+J615+J594+J571+J555+J535+J521+J500+J484+J435+J462</f>
        <v>100021856150.39893</v>
      </c>
      <c r="K641" s="54">
        <f t="shared" si="189"/>
        <v>31079750849</v>
      </c>
      <c r="L641" s="54">
        <f t="shared" si="189"/>
        <v>25528581586.398918</v>
      </c>
      <c r="M641" s="54">
        <f t="shared" si="189"/>
        <v>301312990</v>
      </c>
      <c r="N641" s="54">
        <f t="shared" si="189"/>
        <v>25227268596.398918</v>
      </c>
      <c r="O641" s="54">
        <f t="shared" si="189"/>
        <v>43413523715</v>
      </c>
      <c r="P641" s="55"/>
      <c r="Q641" s="55"/>
    </row>
    <row r="642" spans="1:17" s="3" customFormat="1" outlineLevel="1" x14ac:dyDescent="0.25">
      <c r="A642" s="8"/>
      <c r="B642" s="8"/>
      <c r="C642" s="8"/>
      <c r="D642" s="8"/>
      <c r="E642" s="9"/>
      <c r="F642" s="8"/>
      <c r="G642" s="8"/>
      <c r="H642" s="12"/>
      <c r="I642" s="20"/>
      <c r="J642" s="32"/>
      <c r="K642" s="42"/>
      <c r="L642" s="42"/>
      <c r="M642" s="42"/>
      <c r="N642" s="42"/>
      <c r="O642" s="42"/>
      <c r="P642" s="55"/>
      <c r="Q642" s="55"/>
    </row>
    <row r="643" spans="1:17" ht="26.25" outlineLevel="1" x14ac:dyDescent="0.4">
      <c r="A643" s="8"/>
      <c r="B643" s="8"/>
      <c r="C643" s="8"/>
      <c r="D643" s="8"/>
      <c r="E643" s="9"/>
      <c r="F643" s="8"/>
      <c r="G643" s="8"/>
      <c r="H643" s="12"/>
      <c r="I643" s="65" t="s">
        <v>234</v>
      </c>
      <c r="J643" s="32"/>
      <c r="K643" s="42"/>
      <c r="L643" s="42"/>
      <c r="M643" s="42"/>
      <c r="N643" s="42"/>
      <c r="O643" s="42"/>
      <c r="P643" s="55"/>
      <c r="Q643" s="55"/>
    </row>
    <row r="644" spans="1:17" outlineLevel="1" x14ac:dyDescent="0.25">
      <c r="A644" s="8"/>
      <c r="B644" s="8"/>
      <c r="C644" s="8"/>
      <c r="D644" s="8"/>
      <c r="E644" s="9"/>
      <c r="F644" s="8"/>
      <c r="G644" s="8"/>
      <c r="H644" s="12"/>
      <c r="I644" s="16" t="s">
        <v>273</v>
      </c>
      <c r="J644" s="32"/>
      <c r="K644" s="42"/>
      <c r="L644" s="42"/>
      <c r="M644" s="42"/>
      <c r="N644" s="42"/>
      <c r="O644" s="42"/>
      <c r="P644" s="55"/>
      <c r="Q644" s="55"/>
    </row>
    <row r="645" spans="1:17" s="2" customFormat="1" ht="15" customHeight="1" outlineLevel="2" x14ac:dyDescent="0.25">
      <c r="A645" s="6">
        <v>31</v>
      </c>
      <c r="B645" s="6" t="s">
        <v>5</v>
      </c>
      <c r="C645" s="6" t="s">
        <v>356</v>
      </c>
      <c r="D645" s="6" t="s">
        <v>43</v>
      </c>
      <c r="E645" s="6" t="s">
        <v>44</v>
      </c>
      <c r="F645" s="6" t="s">
        <v>88</v>
      </c>
      <c r="G645" s="6" t="s">
        <v>170</v>
      </c>
      <c r="H645" s="6">
        <v>30082185</v>
      </c>
      <c r="I645" s="17" t="s">
        <v>651</v>
      </c>
      <c r="J645" s="29">
        <v>581129687</v>
      </c>
      <c r="K645" s="41">
        <v>519795995</v>
      </c>
      <c r="L645" s="41">
        <v>0</v>
      </c>
      <c r="M645" s="41">
        <v>0</v>
      </c>
      <c r="N645" s="41">
        <f t="shared" ref="N645:N647" si="190">L645-M645</f>
        <v>0</v>
      </c>
      <c r="O645" s="41">
        <f>J645-(K645+L645)</f>
        <v>61333692</v>
      </c>
      <c r="P645" s="56" t="s">
        <v>275</v>
      </c>
      <c r="Q645" s="56" t="s">
        <v>8</v>
      </c>
    </row>
    <row r="646" spans="1:17" s="2" customFormat="1" ht="15" customHeight="1" outlineLevel="2" x14ac:dyDescent="0.25">
      <c r="A646" s="6">
        <v>31</v>
      </c>
      <c r="B646" s="6" t="s">
        <v>5</v>
      </c>
      <c r="C646" s="6" t="s">
        <v>277</v>
      </c>
      <c r="D646" s="6" t="s">
        <v>43</v>
      </c>
      <c r="E646" s="6" t="s">
        <v>44</v>
      </c>
      <c r="F646" s="6" t="s">
        <v>88</v>
      </c>
      <c r="G646" s="6" t="s">
        <v>170</v>
      </c>
      <c r="H646" s="13">
        <v>30342727</v>
      </c>
      <c r="I646" s="17" t="s">
        <v>464</v>
      </c>
      <c r="J646" s="29">
        <v>1619261000</v>
      </c>
      <c r="K646" s="41">
        <v>1371654075</v>
      </c>
      <c r="L646" s="41">
        <v>200000000</v>
      </c>
      <c r="M646" s="41">
        <v>70108794</v>
      </c>
      <c r="N646" s="41">
        <f t="shared" si="190"/>
        <v>129891206</v>
      </c>
      <c r="O646" s="41">
        <f>J646-(K646+L646)</f>
        <v>47606925</v>
      </c>
      <c r="P646" s="56" t="s">
        <v>275</v>
      </c>
      <c r="Q646" s="56" t="s">
        <v>10</v>
      </c>
    </row>
    <row r="647" spans="1:17" s="2" customFormat="1" ht="15" customHeight="1" outlineLevel="2" x14ac:dyDescent="0.25">
      <c r="A647" s="6">
        <v>31</v>
      </c>
      <c r="B647" s="6" t="s">
        <v>5</v>
      </c>
      <c r="C647" s="6" t="s">
        <v>278</v>
      </c>
      <c r="D647" s="6" t="s">
        <v>43</v>
      </c>
      <c r="E647" s="6" t="s">
        <v>44</v>
      </c>
      <c r="F647" s="6" t="s">
        <v>88</v>
      </c>
      <c r="G647" s="6" t="s">
        <v>170</v>
      </c>
      <c r="H647" s="6">
        <v>30136060</v>
      </c>
      <c r="I647" s="17" t="s">
        <v>648</v>
      </c>
      <c r="J647" s="29">
        <v>2054292015</v>
      </c>
      <c r="K647" s="41">
        <v>1971939680</v>
      </c>
      <c r="L647" s="41">
        <v>0</v>
      </c>
      <c r="M647" s="41">
        <v>0</v>
      </c>
      <c r="N647" s="41">
        <f t="shared" si="190"/>
        <v>0</v>
      </c>
      <c r="O647" s="41">
        <f>J647-(K647+L647)</f>
        <v>82352335</v>
      </c>
      <c r="P647" s="56" t="s">
        <v>275</v>
      </c>
      <c r="Q647" s="56" t="s">
        <v>8</v>
      </c>
    </row>
    <row r="648" spans="1:17" outlineLevel="2" x14ac:dyDescent="0.25">
      <c r="A648" s="8"/>
      <c r="B648" s="8"/>
      <c r="C648" s="8"/>
      <c r="D648" s="8"/>
      <c r="E648" s="8"/>
      <c r="F648" s="8"/>
      <c r="G648" s="8"/>
      <c r="H648" s="12"/>
      <c r="I648" s="22" t="s">
        <v>437</v>
      </c>
      <c r="J648" s="33">
        <f>SUBTOTAL(9,J645:J647)</f>
        <v>4254682702</v>
      </c>
      <c r="K648" s="33">
        <f>SUBTOTAL(9,K645:K647)</f>
        <v>3863389750</v>
      </c>
      <c r="L648" s="33">
        <f t="shared" ref="L648:O648" si="191">SUBTOTAL(9,L645:L647)</f>
        <v>200000000</v>
      </c>
      <c r="M648" s="33">
        <f t="shared" si="191"/>
        <v>70108794</v>
      </c>
      <c r="N648" s="33">
        <f t="shared" si="191"/>
        <v>129891206</v>
      </c>
      <c r="O648" s="33">
        <f t="shared" si="191"/>
        <v>191292952</v>
      </c>
      <c r="P648" s="55"/>
      <c r="Q648" s="55"/>
    </row>
    <row r="649" spans="1:17" outlineLevel="2" x14ac:dyDescent="0.25">
      <c r="A649" s="8"/>
      <c r="B649" s="8"/>
      <c r="C649" s="8"/>
      <c r="D649" s="8"/>
      <c r="E649" s="8"/>
      <c r="F649" s="8"/>
      <c r="G649" s="8"/>
      <c r="H649" s="12"/>
      <c r="I649" s="18"/>
      <c r="J649" s="28"/>
      <c r="K649" s="40"/>
      <c r="L649" s="40"/>
      <c r="M649" s="40"/>
      <c r="N649" s="40"/>
      <c r="O649" s="40"/>
      <c r="P649" s="55"/>
      <c r="Q649" s="55"/>
    </row>
    <row r="650" spans="1:17" outlineLevel="2" x14ac:dyDescent="0.25">
      <c r="A650" s="8"/>
      <c r="B650" s="8"/>
      <c r="C650" s="8"/>
      <c r="D650" s="8"/>
      <c r="E650" s="8"/>
      <c r="F650" s="8"/>
      <c r="G650" s="8"/>
      <c r="H650" s="12"/>
      <c r="I650" s="16" t="s">
        <v>438</v>
      </c>
      <c r="J650" s="28"/>
      <c r="K650" s="40"/>
      <c r="L650" s="40"/>
      <c r="M650" s="40"/>
      <c r="N650" s="40"/>
      <c r="O650" s="40"/>
      <c r="P650" s="55"/>
      <c r="Q650" s="55"/>
    </row>
    <row r="651" spans="1:17" s="2" customFormat="1" ht="15" customHeight="1" outlineLevel="2" x14ac:dyDescent="0.25">
      <c r="A651" s="6">
        <v>31</v>
      </c>
      <c r="B651" s="6" t="s">
        <v>56</v>
      </c>
      <c r="C651" s="6" t="s">
        <v>356</v>
      </c>
      <c r="D651" s="6" t="s">
        <v>43</v>
      </c>
      <c r="E651" s="6" t="s">
        <v>44</v>
      </c>
      <c r="F651" s="6" t="s">
        <v>88</v>
      </c>
      <c r="G651" s="6" t="s">
        <v>170</v>
      </c>
      <c r="H651" s="13">
        <v>30135078</v>
      </c>
      <c r="I651" s="17" t="s">
        <v>335</v>
      </c>
      <c r="J651" s="29">
        <v>421404000</v>
      </c>
      <c r="K651" s="41">
        <v>0</v>
      </c>
      <c r="L651" s="41">
        <v>126421200</v>
      </c>
      <c r="M651" s="41">
        <v>0</v>
      </c>
      <c r="N651" s="41">
        <f t="shared" ref="N651:N653" si="192">L651-M651</f>
        <v>126421200</v>
      </c>
      <c r="O651" s="41">
        <f>J651-(K651+L651)</f>
        <v>294982800</v>
      </c>
      <c r="P651" s="56" t="s">
        <v>284</v>
      </c>
      <c r="Q651" s="56" t="s">
        <v>8</v>
      </c>
    </row>
    <row r="652" spans="1:17" s="2" customFormat="1" ht="15" customHeight="1" outlineLevel="2" x14ac:dyDescent="0.25">
      <c r="A652" s="6">
        <v>31</v>
      </c>
      <c r="B652" s="6" t="s">
        <v>56</v>
      </c>
      <c r="C652" s="6" t="s">
        <v>356</v>
      </c>
      <c r="D652" s="6" t="s">
        <v>43</v>
      </c>
      <c r="E652" s="6" t="s">
        <v>44</v>
      </c>
      <c r="F652" s="6" t="s">
        <v>88</v>
      </c>
      <c r="G652" s="6" t="s">
        <v>170</v>
      </c>
      <c r="H652" s="13">
        <v>30342276</v>
      </c>
      <c r="I652" s="17" t="s">
        <v>425</v>
      </c>
      <c r="J652" s="29">
        <v>551663000</v>
      </c>
      <c r="K652" s="41">
        <v>0</v>
      </c>
      <c r="L652" s="41">
        <v>329000000</v>
      </c>
      <c r="M652" s="41">
        <v>0</v>
      </c>
      <c r="N652" s="41">
        <f t="shared" si="192"/>
        <v>329000000</v>
      </c>
      <c r="O652" s="41">
        <f>J652-(K652+L652)</f>
        <v>222663000</v>
      </c>
      <c r="P652" s="56" t="s">
        <v>279</v>
      </c>
      <c r="Q652" s="56" t="s">
        <v>10</v>
      </c>
    </row>
    <row r="653" spans="1:17" s="2" customFormat="1" ht="15" customHeight="1" outlineLevel="2" x14ac:dyDescent="0.25">
      <c r="A653" s="6">
        <v>31</v>
      </c>
      <c r="B653" s="6" t="s">
        <v>56</v>
      </c>
      <c r="C653" s="6" t="s">
        <v>277</v>
      </c>
      <c r="D653" s="6" t="s">
        <v>43</v>
      </c>
      <c r="E653" s="6" t="s">
        <v>44</v>
      </c>
      <c r="F653" s="6" t="s">
        <v>88</v>
      </c>
      <c r="G653" s="6" t="s">
        <v>170</v>
      </c>
      <c r="H653" s="13">
        <v>30342679</v>
      </c>
      <c r="I653" s="17" t="s">
        <v>353</v>
      </c>
      <c r="J653" s="29">
        <v>4554317000</v>
      </c>
      <c r="K653" s="41">
        <v>0</v>
      </c>
      <c r="L653" s="41">
        <v>443321000</v>
      </c>
      <c r="M653" s="41">
        <v>0</v>
      </c>
      <c r="N653" s="41">
        <f t="shared" si="192"/>
        <v>443321000</v>
      </c>
      <c r="O653" s="41">
        <f>J653-(K653+L653)</f>
        <v>4110996000</v>
      </c>
      <c r="P653" s="56" t="s">
        <v>416</v>
      </c>
      <c r="Q653" s="56" t="s">
        <v>10</v>
      </c>
    </row>
    <row r="654" spans="1:17" outlineLevel="2" x14ac:dyDescent="0.25">
      <c r="A654" s="8"/>
      <c r="B654" s="8"/>
      <c r="C654" s="8"/>
      <c r="D654" s="8"/>
      <c r="E654" s="8"/>
      <c r="F654" s="8"/>
      <c r="G654" s="8"/>
      <c r="H654" s="12"/>
      <c r="I654" s="16" t="s">
        <v>338</v>
      </c>
      <c r="J654" s="30">
        <f t="shared" ref="J654:O654" si="193">SUBTOTAL(9,J651:J653)</f>
        <v>5527384000</v>
      </c>
      <c r="K654" s="30">
        <f t="shared" si="193"/>
        <v>0</v>
      </c>
      <c r="L654" s="30">
        <f t="shared" si="193"/>
        <v>898742200</v>
      </c>
      <c r="M654" s="30">
        <f t="shared" si="193"/>
        <v>0</v>
      </c>
      <c r="N654" s="30">
        <f t="shared" si="193"/>
        <v>898742200</v>
      </c>
      <c r="O654" s="30">
        <f t="shared" si="193"/>
        <v>4628641800</v>
      </c>
      <c r="P654" s="55"/>
      <c r="Q654" s="55"/>
    </row>
    <row r="655" spans="1:17" outlineLevel="2" x14ac:dyDescent="0.25">
      <c r="A655" s="8"/>
      <c r="B655" s="8"/>
      <c r="C655" s="8"/>
      <c r="D655" s="8"/>
      <c r="E655" s="8"/>
      <c r="F655" s="8"/>
      <c r="G655" s="8"/>
      <c r="H655" s="12"/>
      <c r="I655" s="18"/>
      <c r="J655" s="28"/>
      <c r="K655" s="40"/>
      <c r="L655" s="40"/>
      <c r="M655" s="40"/>
      <c r="N655" s="40"/>
      <c r="O655" s="40"/>
      <c r="P655" s="55"/>
      <c r="Q655" s="55"/>
    </row>
    <row r="656" spans="1:17" outlineLevel="2" x14ac:dyDescent="0.25">
      <c r="A656" s="8"/>
      <c r="B656" s="8"/>
      <c r="C656" s="8"/>
      <c r="D656" s="8"/>
      <c r="E656" s="8"/>
      <c r="F656" s="8"/>
      <c r="G656" s="8"/>
      <c r="H656" s="12"/>
      <c r="I656" s="16" t="s">
        <v>280</v>
      </c>
      <c r="J656" s="28"/>
      <c r="K656" s="40"/>
      <c r="L656" s="40"/>
      <c r="M656" s="40"/>
      <c r="N656" s="40"/>
      <c r="O656" s="40"/>
      <c r="P656" s="55"/>
      <c r="Q656" s="55"/>
    </row>
    <row r="657" spans="1:17" s="2" customFormat="1" ht="15" customHeight="1" outlineLevel="2" x14ac:dyDescent="0.25">
      <c r="A657" s="6">
        <v>31</v>
      </c>
      <c r="B657" s="6" t="s">
        <v>11</v>
      </c>
      <c r="C657" s="6" t="s">
        <v>277</v>
      </c>
      <c r="D657" s="6" t="s">
        <v>43</v>
      </c>
      <c r="E657" s="6" t="s">
        <v>44</v>
      </c>
      <c r="F657" s="6" t="s">
        <v>88</v>
      </c>
      <c r="G657" s="6" t="s">
        <v>171</v>
      </c>
      <c r="H657" s="13">
        <v>30186523</v>
      </c>
      <c r="I657" s="17" t="s">
        <v>260</v>
      </c>
      <c r="J657" s="29">
        <v>465005000</v>
      </c>
      <c r="K657" s="41">
        <v>0</v>
      </c>
      <c r="L657" s="41">
        <v>150000000</v>
      </c>
      <c r="M657" s="41">
        <v>0</v>
      </c>
      <c r="N657" s="41">
        <f t="shared" ref="N657:N662" si="194">L657-M657</f>
        <v>150000000</v>
      </c>
      <c r="O657" s="41">
        <f t="shared" ref="O657:O662" si="195">J657-(K657+L657)</f>
        <v>315005000</v>
      </c>
      <c r="P657" s="56" t="s">
        <v>283</v>
      </c>
      <c r="Q657" s="56" t="s">
        <v>8</v>
      </c>
    </row>
    <row r="658" spans="1:17" s="2" customFormat="1" ht="15" customHeight="1" outlineLevel="2" x14ac:dyDescent="0.25">
      <c r="A658" s="6">
        <v>31</v>
      </c>
      <c r="B658" s="6" t="s">
        <v>11</v>
      </c>
      <c r="C658" s="6" t="s">
        <v>277</v>
      </c>
      <c r="D658" s="6" t="s">
        <v>43</v>
      </c>
      <c r="E658" s="6" t="s">
        <v>44</v>
      </c>
      <c r="F658" s="6" t="s">
        <v>103</v>
      </c>
      <c r="G658" s="6" t="s">
        <v>170</v>
      </c>
      <c r="H658" s="13">
        <v>30458729</v>
      </c>
      <c r="I658" s="17" t="s">
        <v>256</v>
      </c>
      <c r="J658" s="29">
        <v>523000000</v>
      </c>
      <c r="K658" s="41">
        <v>0</v>
      </c>
      <c r="L658" s="41">
        <v>26150000</v>
      </c>
      <c r="M658" s="41">
        <v>0</v>
      </c>
      <c r="N658" s="41">
        <f t="shared" si="194"/>
        <v>26150000</v>
      </c>
      <c r="O658" s="41">
        <f t="shared" si="195"/>
        <v>496850000</v>
      </c>
      <c r="P658" s="56" t="s">
        <v>283</v>
      </c>
      <c r="Q658" s="56" t="s">
        <v>417</v>
      </c>
    </row>
    <row r="659" spans="1:17" s="2" customFormat="1" ht="15" customHeight="1" outlineLevel="2" x14ac:dyDescent="0.25">
      <c r="A659" s="6">
        <v>31</v>
      </c>
      <c r="B659" s="6" t="s">
        <v>11</v>
      </c>
      <c r="C659" s="6" t="s">
        <v>277</v>
      </c>
      <c r="D659" s="6" t="s">
        <v>43</v>
      </c>
      <c r="E659" s="6" t="s">
        <v>44</v>
      </c>
      <c r="F659" s="6" t="s">
        <v>88</v>
      </c>
      <c r="G659" s="6" t="s">
        <v>170</v>
      </c>
      <c r="H659" s="13">
        <v>30371674</v>
      </c>
      <c r="I659" s="17" t="s">
        <v>372</v>
      </c>
      <c r="J659" s="29">
        <v>2400000000</v>
      </c>
      <c r="K659" s="41">
        <v>0</v>
      </c>
      <c r="L659" s="41">
        <v>300000000</v>
      </c>
      <c r="M659" s="41">
        <v>0</v>
      </c>
      <c r="N659" s="41">
        <f t="shared" si="194"/>
        <v>300000000</v>
      </c>
      <c r="O659" s="41">
        <f t="shared" si="195"/>
        <v>2100000000</v>
      </c>
      <c r="P659" s="56" t="s">
        <v>456</v>
      </c>
      <c r="Q659" s="56" t="s">
        <v>8</v>
      </c>
    </row>
    <row r="660" spans="1:17" s="2" customFormat="1" ht="15" customHeight="1" outlineLevel="2" x14ac:dyDescent="0.25">
      <c r="A660" s="6">
        <v>31</v>
      </c>
      <c r="B660" s="6" t="s">
        <v>11</v>
      </c>
      <c r="C660" s="6" t="s">
        <v>288</v>
      </c>
      <c r="D660" s="6" t="s">
        <v>43</v>
      </c>
      <c r="E660" s="6" t="s">
        <v>44</v>
      </c>
      <c r="F660" s="6" t="s">
        <v>88</v>
      </c>
      <c r="G660" s="6" t="s">
        <v>170</v>
      </c>
      <c r="H660" s="13">
        <v>30136461</v>
      </c>
      <c r="I660" s="17" t="s">
        <v>252</v>
      </c>
      <c r="J660" s="29">
        <v>168000000</v>
      </c>
      <c r="K660" s="41">
        <v>0</v>
      </c>
      <c r="L660" s="41">
        <v>20000000</v>
      </c>
      <c r="M660" s="41">
        <v>0</v>
      </c>
      <c r="N660" s="41">
        <f t="shared" si="194"/>
        <v>20000000</v>
      </c>
      <c r="O660" s="41">
        <f t="shared" si="195"/>
        <v>148000000</v>
      </c>
      <c r="P660" s="56" t="s">
        <v>283</v>
      </c>
      <c r="Q660" s="56" t="s">
        <v>417</v>
      </c>
    </row>
    <row r="661" spans="1:17" s="2" customFormat="1" ht="15" customHeight="1" outlineLevel="2" x14ac:dyDescent="0.25">
      <c r="A661" s="6">
        <v>31</v>
      </c>
      <c r="B661" s="6" t="s">
        <v>11</v>
      </c>
      <c r="C661" s="6" t="s">
        <v>289</v>
      </c>
      <c r="D661" s="6" t="s">
        <v>43</v>
      </c>
      <c r="E661" s="6" t="s">
        <v>44</v>
      </c>
      <c r="F661" s="6" t="s">
        <v>81</v>
      </c>
      <c r="G661" s="6" t="s">
        <v>170</v>
      </c>
      <c r="H661" s="13">
        <v>30096049</v>
      </c>
      <c r="I661" s="17" t="s">
        <v>406</v>
      </c>
      <c r="J661" s="29">
        <v>459876000</v>
      </c>
      <c r="K661" s="41">
        <v>0</v>
      </c>
      <c r="L661" s="41">
        <v>22993800</v>
      </c>
      <c r="M661" s="41">
        <v>0</v>
      </c>
      <c r="N661" s="41">
        <f t="shared" si="194"/>
        <v>22993800</v>
      </c>
      <c r="O661" s="41">
        <f t="shared" si="195"/>
        <v>436882200</v>
      </c>
      <c r="P661" s="56" t="s">
        <v>283</v>
      </c>
      <c r="Q661" s="56" t="s">
        <v>417</v>
      </c>
    </row>
    <row r="662" spans="1:17" s="2" customFormat="1" ht="15" customHeight="1" outlineLevel="2" x14ac:dyDescent="0.25">
      <c r="A662" s="6">
        <v>31</v>
      </c>
      <c r="B662" s="6" t="s">
        <v>11</v>
      </c>
      <c r="C662" s="6" t="s">
        <v>285</v>
      </c>
      <c r="D662" s="6" t="s">
        <v>43</v>
      </c>
      <c r="E662" s="6" t="s">
        <v>44</v>
      </c>
      <c r="F662" s="6" t="s">
        <v>14</v>
      </c>
      <c r="G662" s="6" t="s">
        <v>170</v>
      </c>
      <c r="H662" s="13">
        <v>30102992</v>
      </c>
      <c r="I662" s="17" t="s">
        <v>397</v>
      </c>
      <c r="J662" s="29">
        <v>792725000</v>
      </c>
      <c r="K662" s="41">
        <v>0</v>
      </c>
      <c r="L662" s="41">
        <v>39636250</v>
      </c>
      <c r="M662" s="41">
        <v>0</v>
      </c>
      <c r="N662" s="41">
        <f t="shared" si="194"/>
        <v>39636250</v>
      </c>
      <c r="O662" s="41">
        <f t="shared" si="195"/>
        <v>753088750</v>
      </c>
      <c r="P662" s="56" t="s">
        <v>283</v>
      </c>
      <c r="Q662" s="56" t="s">
        <v>417</v>
      </c>
    </row>
    <row r="663" spans="1:17" outlineLevel="2" x14ac:dyDescent="0.25">
      <c r="A663" s="8"/>
      <c r="B663" s="8"/>
      <c r="C663" s="8"/>
      <c r="D663" s="8"/>
      <c r="E663" s="8"/>
      <c r="F663" s="8"/>
      <c r="G663" s="8"/>
      <c r="H663" s="12"/>
      <c r="I663" s="16" t="s">
        <v>293</v>
      </c>
      <c r="J663" s="30">
        <f t="shared" ref="J663:O663" si="196">SUBTOTAL(9,J657:J662)</f>
        <v>4808606000</v>
      </c>
      <c r="K663" s="30">
        <f t="shared" si="196"/>
        <v>0</v>
      </c>
      <c r="L663" s="30">
        <f t="shared" si="196"/>
        <v>558780050</v>
      </c>
      <c r="M663" s="30">
        <f t="shared" si="196"/>
        <v>0</v>
      </c>
      <c r="N663" s="30">
        <f t="shared" si="196"/>
        <v>558780050</v>
      </c>
      <c r="O663" s="30">
        <f t="shared" si="196"/>
        <v>4249825950</v>
      </c>
      <c r="P663" s="55"/>
      <c r="Q663" s="55"/>
    </row>
    <row r="664" spans="1:17" outlineLevel="2" x14ac:dyDescent="0.25">
      <c r="A664" s="8"/>
      <c r="B664" s="8"/>
      <c r="C664" s="8"/>
      <c r="D664" s="8"/>
      <c r="E664" s="8"/>
      <c r="F664" s="8"/>
      <c r="G664" s="8"/>
      <c r="H664" s="12"/>
      <c r="I664" s="18"/>
      <c r="J664" s="28"/>
      <c r="K664" s="40"/>
      <c r="L664" s="40"/>
      <c r="M664" s="40"/>
      <c r="N664" s="40"/>
      <c r="O664" s="40"/>
      <c r="P664" s="55"/>
      <c r="Q664" s="55"/>
    </row>
    <row r="665" spans="1:17" ht="18.75" outlineLevel="1" x14ac:dyDescent="0.3">
      <c r="A665" s="8"/>
      <c r="B665" s="8"/>
      <c r="C665" s="8"/>
      <c r="D665" s="8"/>
      <c r="E665" s="9"/>
      <c r="F665" s="8"/>
      <c r="G665" s="8"/>
      <c r="H665" s="12"/>
      <c r="I665" s="53" t="s">
        <v>199</v>
      </c>
      <c r="J665" s="54">
        <f t="shared" ref="J665:O665" si="197">J663+J654+J648</f>
        <v>14590672702</v>
      </c>
      <c r="K665" s="54">
        <f t="shared" si="197"/>
        <v>3863389750</v>
      </c>
      <c r="L665" s="54">
        <f t="shared" si="197"/>
        <v>1657522250</v>
      </c>
      <c r="M665" s="54">
        <f t="shared" si="197"/>
        <v>70108794</v>
      </c>
      <c r="N665" s="54">
        <f t="shared" si="197"/>
        <v>1587413456</v>
      </c>
      <c r="O665" s="54">
        <f t="shared" si="197"/>
        <v>9069760702</v>
      </c>
      <c r="P665" s="55"/>
      <c r="Q665" s="55"/>
    </row>
    <row r="666" spans="1:17" s="3" customFormat="1" outlineLevel="1" x14ac:dyDescent="0.25">
      <c r="A666" s="8"/>
      <c r="B666" s="8"/>
      <c r="C666" s="8"/>
      <c r="D666" s="8"/>
      <c r="E666" s="9"/>
      <c r="F666" s="8"/>
      <c r="G666" s="8"/>
      <c r="H666" s="12"/>
      <c r="I666" s="20"/>
      <c r="J666" s="32"/>
      <c r="K666" s="42"/>
      <c r="L666" s="42"/>
      <c r="M666" s="42"/>
      <c r="N666" s="42"/>
      <c r="O666" s="42"/>
      <c r="P666" s="55"/>
      <c r="Q666" s="55"/>
    </row>
    <row r="667" spans="1:17" ht="26.25" outlineLevel="1" x14ac:dyDescent="0.4">
      <c r="A667" s="8"/>
      <c r="B667" s="8"/>
      <c r="C667" s="8"/>
      <c r="D667" s="8"/>
      <c r="E667" s="9"/>
      <c r="F667" s="8"/>
      <c r="G667" s="8"/>
      <c r="H667" s="12"/>
      <c r="I667" s="65" t="s">
        <v>235</v>
      </c>
      <c r="J667" s="32"/>
      <c r="K667" s="42"/>
      <c r="L667" s="42"/>
      <c r="M667" s="42"/>
      <c r="N667" s="42"/>
      <c r="O667" s="42"/>
      <c r="P667" s="55"/>
      <c r="Q667" s="55"/>
    </row>
    <row r="668" spans="1:17" outlineLevel="1" x14ac:dyDescent="0.25">
      <c r="A668" s="8"/>
      <c r="B668" s="8"/>
      <c r="C668" s="8"/>
      <c r="D668" s="8"/>
      <c r="E668" s="9"/>
      <c r="F668" s="8"/>
      <c r="G668" s="8"/>
      <c r="H668" s="12"/>
      <c r="I668" s="16" t="s">
        <v>273</v>
      </c>
      <c r="J668" s="32"/>
      <c r="K668" s="42"/>
      <c r="L668" s="42"/>
      <c r="M668" s="42"/>
      <c r="N668" s="42"/>
      <c r="O668" s="42"/>
      <c r="P668" s="55"/>
      <c r="Q668" s="55"/>
    </row>
    <row r="669" spans="1:17" s="2" customFormat="1" ht="15" customHeight="1" outlineLevel="2" x14ac:dyDescent="0.25">
      <c r="A669" s="6">
        <v>31</v>
      </c>
      <c r="B669" s="6" t="s">
        <v>5</v>
      </c>
      <c r="C669" s="6" t="s">
        <v>274</v>
      </c>
      <c r="D669" s="6" t="s">
        <v>43</v>
      </c>
      <c r="E669" s="6" t="s">
        <v>45</v>
      </c>
      <c r="F669" s="6" t="s">
        <v>88</v>
      </c>
      <c r="G669" s="6" t="s">
        <v>170</v>
      </c>
      <c r="H669" s="13">
        <v>30072372</v>
      </c>
      <c r="I669" s="17" t="s">
        <v>109</v>
      </c>
      <c r="J669" s="29">
        <v>4036745000</v>
      </c>
      <c r="K669" s="41">
        <v>261225924</v>
      </c>
      <c r="L669" s="41">
        <v>1236745223</v>
      </c>
      <c r="M669" s="41">
        <v>0</v>
      </c>
      <c r="N669" s="41">
        <f t="shared" ref="N669:N671" si="198">L669-M669</f>
        <v>1236745223</v>
      </c>
      <c r="O669" s="41">
        <f>J669-(K669+L669)</f>
        <v>2538773853</v>
      </c>
      <c r="P669" s="56" t="s">
        <v>275</v>
      </c>
      <c r="Q669" s="56" t="s">
        <v>8</v>
      </c>
    </row>
    <row r="670" spans="1:17" s="2" customFormat="1" ht="15" customHeight="1" outlineLevel="2" x14ac:dyDescent="0.25">
      <c r="A670" s="6">
        <v>31</v>
      </c>
      <c r="B670" s="6" t="s">
        <v>5</v>
      </c>
      <c r="C670" s="6" t="s">
        <v>288</v>
      </c>
      <c r="D670" s="6" t="s">
        <v>43</v>
      </c>
      <c r="E670" s="6" t="s">
        <v>45</v>
      </c>
      <c r="F670" s="6" t="s">
        <v>88</v>
      </c>
      <c r="G670" s="6" t="s">
        <v>170</v>
      </c>
      <c r="H670" s="48">
        <v>30288773</v>
      </c>
      <c r="I670" s="17" t="s">
        <v>567</v>
      </c>
      <c r="J670" s="29">
        <v>1168712051</v>
      </c>
      <c r="K670" s="41">
        <v>1024889053</v>
      </c>
      <c r="L670" s="41">
        <v>0</v>
      </c>
      <c r="M670" s="41">
        <v>0</v>
      </c>
      <c r="N670" s="41">
        <f t="shared" si="198"/>
        <v>0</v>
      </c>
      <c r="O670" s="41">
        <f>J670-(K670+L670)</f>
        <v>143822998</v>
      </c>
      <c r="P670" s="56" t="s">
        <v>275</v>
      </c>
      <c r="Q670" s="56" t="s">
        <v>8</v>
      </c>
    </row>
    <row r="671" spans="1:17" s="2" customFormat="1" ht="15" customHeight="1" outlineLevel="2" x14ac:dyDescent="0.25">
      <c r="A671" s="6">
        <v>31</v>
      </c>
      <c r="B671" s="6" t="s">
        <v>5</v>
      </c>
      <c r="C671" s="6" t="s">
        <v>290</v>
      </c>
      <c r="D671" s="6" t="s">
        <v>43</v>
      </c>
      <c r="E671" s="6" t="s">
        <v>45</v>
      </c>
      <c r="F671" s="6" t="s">
        <v>88</v>
      </c>
      <c r="G671" s="6" t="s">
        <v>170</v>
      </c>
      <c r="H671" s="13">
        <v>30086361</v>
      </c>
      <c r="I671" s="17" t="s">
        <v>110</v>
      </c>
      <c r="J671" s="29">
        <v>3794215000</v>
      </c>
      <c r="K671" s="41">
        <v>38538000</v>
      </c>
      <c r="L671" s="41">
        <v>1452435000</v>
      </c>
      <c r="M671" s="41">
        <v>0</v>
      </c>
      <c r="N671" s="41">
        <f t="shared" si="198"/>
        <v>1452435000</v>
      </c>
      <c r="O671" s="41">
        <f>J671-(K671+L671)</f>
        <v>2303242000</v>
      </c>
      <c r="P671" s="56" t="s">
        <v>275</v>
      </c>
      <c r="Q671" s="56" t="s">
        <v>8</v>
      </c>
    </row>
    <row r="672" spans="1:17" outlineLevel="2" x14ac:dyDescent="0.25">
      <c r="A672" s="8"/>
      <c r="B672" s="8"/>
      <c r="C672" s="8"/>
      <c r="D672" s="8"/>
      <c r="E672" s="8"/>
      <c r="F672" s="8"/>
      <c r="G672" s="8"/>
      <c r="H672" s="12"/>
      <c r="I672" s="16" t="s">
        <v>437</v>
      </c>
      <c r="J672" s="30">
        <f t="shared" ref="J672:O672" si="199">SUBTOTAL(9,J669:J671)</f>
        <v>8999672051</v>
      </c>
      <c r="K672" s="30">
        <f t="shared" si="199"/>
        <v>1324652977</v>
      </c>
      <c r="L672" s="30">
        <f t="shared" si="199"/>
        <v>2689180223</v>
      </c>
      <c r="M672" s="30">
        <f t="shared" si="199"/>
        <v>0</v>
      </c>
      <c r="N672" s="30">
        <f t="shared" si="199"/>
        <v>2689180223</v>
      </c>
      <c r="O672" s="30">
        <f t="shared" si="199"/>
        <v>4985838851</v>
      </c>
      <c r="P672" s="55"/>
      <c r="Q672" s="55"/>
    </row>
    <row r="673" spans="1:17" outlineLevel="2" x14ac:dyDescent="0.25">
      <c r="A673" s="8"/>
      <c r="B673" s="8"/>
      <c r="C673" s="8"/>
      <c r="D673" s="8"/>
      <c r="E673" s="8"/>
      <c r="F673" s="8"/>
      <c r="G673" s="8"/>
      <c r="H673" s="12"/>
      <c r="I673" s="18"/>
      <c r="J673" s="28"/>
      <c r="K673" s="40"/>
      <c r="L673" s="40"/>
      <c r="M673" s="40"/>
      <c r="N673" s="40"/>
      <c r="O673" s="40"/>
      <c r="P673" s="55"/>
      <c r="Q673" s="55"/>
    </row>
    <row r="674" spans="1:17" outlineLevel="2" x14ac:dyDescent="0.25">
      <c r="A674" s="8"/>
      <c r="B674" s="8"/>
      <c r="C674" s="8"/>
      <c r="D674" s="8"/>
      <c r="E674" s="8"/>
      <c r="F674" s="8"/>
      <c r="G674" s="8"/>
      <c r="H674" s="12"/>
      <c r="I674" s="16" t="s">
        <v>438</v>
      </c>
      <c r="J674" s="28"/>
      <c r="K674" s="40"/>
      <c r="L674" s="40"/>
      <c r="M674" s="40"/>
      <c r="N674" s="40"/>
      <c r="O674" s="40"/>
      <c r="P674" s="55"/>
      <c r="Q674" s="55"/>
    </row>
    <row r="675" spans="1:17" s="2" customFormat="1" ht="15" customHeight="1" outlineLevel="2" x14ac:dyDescent="0.25">
      <c r="A675" s="6">
        <v>31</v>
      </c>
      <c r="B675" s="6" t="s">
        <v>56</v>
      </c>
      <c r="C675" s="6" t="s">
        <v>289</v>
      </c>
      <c r="D675" s="6" t="s">
        <v>43</v>
      </c>
      <c r="E675" s="6" t="s">
        <v>45</v>
      </c>
      <c r="F675" s="6" t="s">
        <v>88</v>
      </c>
      <c r="G675" s="6" t="s">
        <v>170</v>
      </c>
      <c r="H675" s="13">
        <v>30341784</v>
      </c>
      <c r="I675" s="17" t="s">
        <v>376</v>
      </c>
      <c r="J675" s="29">
        <v>286703000</v>
      </c>
      <c r="K675" s="41">
        <v>0</v>
      </c>
      <c r="L675" s="41">
        <v>286703000</v>
      </c>
      <c r="M675" s="41">
        <v>0</v>
      </c>
      <c r="N675" s="41">
        <f t="shared" ref="N675:N676" si="200">L675-M675</f>
        <v>286703000</v>
      </c>
      <c r="O675" s="41">
        <f>J675-(K675+L675)</f>
        <v>0</v>
      </c>
      <c r="P675" s="56" t="s">
        <v>515</v>
      </c>
      <c r="Q675" s="56" t="s">
        <v>8</v>
      </c>
    </row>
    <row r="676" spans="1:17" s="2" customFormat="1" ht="15" customHeight="1" outlineLevel="2" x14ac:dyDescent="0.25">
      <c r="A676" s="6">
        <v>31</v>
      </c>
      <c r="B676" s="6" t="s">
        <v>56</v>
      </c>
      <c r="C676" s="6" t="s">
        <v>277</v>
      </c>
      <c r="D676" s="6" t="s">
        <v>43</v>
      </c>
      <c r="E676" s="6" t="s">
        <v>45</v>
      </c>
      <c r="F676" s="6" t="s">
        <v>88</v>
      </c>
      <c r="G676" s="6" t="s">
        <v>170</v>
      </c>
      <c r="H676" s="13">
        <v>30102779</v>
      </c>
      <c r="I676" s="17" t="s">
        <v>111</v>
      </c>
      <c r="J676" s="29">
        <v>517037000</v>
      </c>
      <c r="K676" s="41">
        <v>0</v>
      </c>
      <c r="L676" s="41">
        <v>316687000</v>
      </c>
      <c r="M676" s="41">
        <v>0</v>
      </c>
      <c r="N676" s="41">
        <f t="shared" si="200"/>
        <v>316687000</v>
      </c>
      <c r="O676" s="41">
        <f>J676-(K676+L676)</f>
        <v>200350000</v>
      </c>
      <c r="P676" s="56" t="s">
        <v>279</v>
      </c>
      <c r="Q676" s="56" t="s">
        <v>8</v>
      </c>
    </row>
    <row r="677" spans="1:17" outlineLevel="2" x14ac:dyDescent="0.25">
      <c r="A677" s="8"/>
      <c r="B677" s="8"/>
      <c r="C677" s="8"/>
      <c r="D677" s="8"/>
      <c r="E677" s="8"/>
      <c r="F677" s="8"/>
      <c r="G677" s="8"/>
      <c r="H677" s="12"/>
      <c r="I677" s="16" t="s">
        <v>338</v>
      </c>
      <c r="J677" s="30">
        <f t="shared" ref="J677:O677" si="201">SUBTOTAL(9,J675:J676)</f>
        <v>803740000</v>
      </c>
      <c r="K677" s="30">
        <f t="shared" si="201"/>
        <v>0</v>
      </c>
      <c r="L677" s="30">
        <f t="shared" si="201"/>
        <v>603390000</v>
      </c>
      <c r="M677" s="30">
        <f t="shared" si="201"/>
        <v>0</v>
      </c>
      <c r="N677" s="30">
        <f t="shared" si="201"/>
        <v>603390000</v>
      </c>
      <c r="O677" s="30">
        <f t="shared" si="201"/>
        <v>200350000</v>
      </c>
      <c r="P677" s="55"/>
      <c r="Q677" s="55"/>
    </row>
    <row r="678" spans="1:17" outlineLevel="2" x14ac:dyDescent="0.25">
      <c r="A678" s="8"/>
      <c r="B678" s="8"/>
      <c r="C678" s="8"/>
      <c r="D678" s="8"/>
      <c r="E678" s="8"/>
      <c r="F678" s="8"/>
      <c r="G678" s="8"/>
      <c r="H678" s="12"/>
      <c r="I678" s="18"/>
      <c r="J678" s="28"/>
      <c r="K678" s="40"/>
      <c r="L678" s="40"/>
      <c r="M678" s="40"/>
      <c r="N678" s="40"/>
      <c r="O678" s="40"/>
      <c r="P678" s="55"/>
      <c r="Q678" s="55"/>
    </row>
    <row r="679" spans="1:17" outlineLevel="2" x14ac:dyDescent="0.25">
      <c r="A679" s="8"/>
      <c r="B679" s="8"/>
      <c r="C679" s="8"/>
      <c r="D679" s="8"/>
      <c r="E679" s="8"/>
      <c r="F679" s="8"/>
      <c r="G679" s="8"/>
      <c r="H679" s="12"/>
      <c r="I679" s="16" t="s">
        <v>280</v>
      </c>
      <c r="J679" s="28"/>
      <c r="K679" s="40"/>
      <c r="L679" s="40"/>
      <c r="M679" s="40"/>
      <c r="N679" s="40"/>
      <c r="O679" s="40"/>
      <c r="P679" s="55"/>
      <c r="Q679" s="55"/>
    </row>
    <row r="680" spans="1:17" s="2" customFormat="1" ht="15" customHeight="1" outlineLevel="2" x14ac:dyDescent="0.25">
      <c r="A680" s="6">
        <v>31</v>
      </c>
      <c r="B680" s="6" t="s">
        <v>11</v>
      </c>
      <c r="C680" s="6" t="s">
        <v>277</v>
      </c>
      <c r="D680" s="6" t="s">
        <v>43</v>
      </c>
      <c r="E680" s="6" t="s">
        <v>45</v>
      </c>
      <c r="F680" s="6" t="s">
        <v>88</v>
      </c>
      <c r="G680" s="6" t="s">
        <v>170</v>
      </c>
      <c r="H680" s="13">
        <v>30289730</v>
      </c>
      <c r="I680" s="17" t="s">
        <v>378</v>
      </c>
      <c r="J680" s="29">
        <v>543354000</v>
      </c>
      <c r="K680" s="41">
        <v>0</v>
      </c>
      <c r="L680" s="41">
        <v>190000000</v>
      </c>
      <c r="M680" s="41">
        <v>0</v>
      </c>
      <c r="N680" s="41">
        <f t="shared" ref="N680:N683" si="202">L680-M680</f>
        <v>190000000</v>
      </c>
      <c r="O680" s="41">
        <f>J680-(K680+L680)</f>
        <v>353354000</v>
      </c>
      <c r="P680" s="56" t="s">
        <v>283</v>
      </c>
      <c r="Q680" s="56" t="s">
        <v>8</v>
      </c>
    </row>
    <row r="681" spans="1:17" s="2" customFormat="1" ht="15" customHeight="1" outlineLevel="2" x14ac:dyDescent="0.25">
      <c r="A681" s="6">
        <v>31</v>
      </c>
      <c r="B681" s="6" t="s">
        <v>11</v>
      </c>
      <c r="C681" s="6" t="s">
        <v>288</v>
      </c>
      <c r="D681" s="6" t="s">
        <v>43</v>
      </c>
      <c r="E681" s="6" t="s">
        <v>45</v>
      </c>
      <c r="F681" s="6" t="s">
        <v>561</v>
      </c>
      <c r="G681" s="6" t="s">
        <v>170</v>
      </c>
      <c r="H681" s="13">
        <v>30341678</v>
      </c>
      <c r="I681" s="17" t="s">
        <v>410</v>
      </c>
      <c r="J681" s="29">
        <v>126058000</v>
      </c>
      <c r="K681" s="41">
        <v>0</v>
      </c>
      <c r="L681" s="41">
        <v>6302900</v>
      </c>
      <c r="M681" s="41">
        <v>0</v>
      </c>
      <c r="N681" s="41">
        <f t="shared" si="202"/>
        <v>6302900</v>
      </c>
      <c r="O681" s="41">
        <f>J681-(K681+L681)</f>
        <v>119755100</v>
      </c>
      <c r="P681" s="56" t="s">
        <v>517</v>
      </c>
      <c r="Q681" s="56" t="s">
        <v>8</v>
      </c>
    </row>
    <row r="682" spans="1:17" s="2" customFormat="1" ht="15" customHeight="1" outlineLevel="2" x14ac:dyDescent="0.25">
      <c r="A682" s="6">
        <v>31</v>
      </c>
      <c r="B682" s="6" t="s">
        <v>11</v>
      </c>
      <c r="C682" s="6" t="s">
        <v>288</v>
      </c>
      <c r="D682" s="6" t="s">
        <v>43</v>
      </c>
      <c r="E682" s="6" t="s">
        <v>45</v>
      </c>
      <c r="F682" s="6" t="s">
        <v>561</v>
      </c>
      <c r="G682" s="6" t="s">
        <v>170</v>
      </c>
      <c r="H682" s="13">
        <v>30341783</v>
      </c>
      <c r="I682" s="17" t="s">
        <v>633</v>
      </c>
      <c r="J682" s="29">
        <v>180000000</v>
      </c>
      <c r="K682" s="41">
        <v>0</v>
      </c>
      <c r="L682" s="41">
        <v>10000000</v>
      </c>
      <c r="M682" s="41">
        <v>0</v>
      </c>
      <c r="N682" s="41">
        <f t="shared" si="202"/>
        <v>10000000</v>
      </c>
      <c r="O682" s="41">
        <f>J682-(K682+L682)</f>
        <v>170000000</v>
      </c>
      <c r="P682" s="7" t="s">
        <v>283</v>
      </c>
      <c r="Q682" s="6" t="s">
        <v>417</v>
      </c>
    </row>
    <row r="683" spans="1:17" s="2" customFormat="1" ht="15" customHeight="1" outlineLevel="2" x14ac:dyDescent="0.25">
      <c r="A683" s="6">
        <v>31</v>
      </c>
      <c r="B683" s="6" t="s">
        <v>11</v>
      </c>
      <c r="C683" s="6" t="s">
        <v>288</v>
      </c>
      <c r="D683" s="6" t="s">
        <v>43</v>
      </c>
      <c r="E683" s="6" t="s">
        <v>45</v>
      </c>
      <c r="F683" s="6" t="s">
        <v>561</v>
      </c>
      <c r="G683" s="6" t="s">
        <v>9</v>
      </c>
      <c r="H683" s="13">
        <v>30341774</v>
      </c>
      <c r="I683" s="17" t="s">
        <v>617</v>
      </c>
      <c r="J683" s="29">
        <v>41500000</v>
      </c>
      <c r="K683" s="41">
        <v>0</v>
      </c>
      <c r="L683" s="41">
        <v>5000000</v>
      </c>
      <c r="M683" s="41">
        <v>0</v>
      </c>
      <c r="N683" s="41">
        <f t="shared" si="202"/>
        <v>5000000</v>
      </c>
      <c r="O683" s="41">
        <f>J683-(K683+L683)</f>
        <v>36500000</v>
      </c>
      <c r="P683" s="56" t="s">
        <v>283</v>
      </c>
      <c r="Q683" s="56" t="s">
        <v>310</v>
      </c>
    </row>
    <row r="684" spans="1:17" outlineLevel="2" x14ac:dyDescent="0.25">
      <c r="A684" s="8"/>
      <c r="B684" s="8"/>
      <c r="C684" s="8"/>
      <c r="D684" s="8"/>
      <c r="E684" s="8"/>
      <c r="F684" s="8"/>
      <c r="G684" s="8"/>
      <c r="H684" s="12"/>
      <c r="I684" s="16" t="s">
        <v>293</v>
      </c>
      <c r="J684" s="30">
        <f t="shared" ref="J684:O684" si="203">SUBTOTAL(9,J680:J683)</f>
        <v>890912000</v>
      </c>
      <c r="K684" s="30">
        <f t="shared" si="203"/>
        <v>0</v>
      </c>
      <c r="L684" s="30">
        <f t="shared" si="203"/>
        <v>211302900</v>
      </c>
      <c r="M684" s="30">
        <f t="shared" si="203"/>
        <v>0</v>
      </c>
      <c r="N684" s="30">
        <f t="shared" si="203"/>
        <v>211302900</v>
      </c>
      <c r="O684" s="30">
        <f t="shared" si="203"/>
        <v>679609100</v>
      </c>
      <c r="P684" s="55"/>
      <c r="Q684" s="55"/>
    </row>
    <row r="685" spans="1:17" outlineLevel="2" x14ac:dyDescent="0.25">
      <c r="A685" s="8"/>
      <c r="B685" s="8"/>
      <c r="C685" s="8"/>
      <c r="D685" s="8"/>
      <c r="E685" s="8"/>
      <c r="F685" s="8"/>
      <c r="G685" s="8"/>
      <c r="H685" s="12"/>
      <c r="I685" s="18"/>
      <c r="J685" s="28"/>
      <c r="K685" s="40"/>
      <c r="L685" s="40"/>
      <c r="M685" s="40"/>
      <c r="N685" s="40"/>
      <c r="O685" s="40"/>
      <c r="P685" s="55"/>
      <c r="Q685" s="55"/>
    </row>
    <row r="686" spans="1:17" ht="18.75" outlineLevel="1" x14ac:dyDescent="0.3">
      <c r="A686" s="8"/>
      <c r="B686" s="8"/>
      <c r="C686" s="8"/>
      <c r="D686" s="8"/>
      <c r="E686" s="9"/>
      <c r="F686" s="8"/>
      <c r="G686" s="8"/>
      <c r="H686" s="12"/>
      <c r="I686" s="53" t="s">
        <v>200</v>
      </c>
      <c r="J686" s="54">
        <f t="shared" ref="J686:O686" si="204">J684+J672+J677</f>
        <v>10694324051</v>
      </c>
      <c r="K686" s="54">
        <f t="shared" si="204"/>
        <v>1324652977</v>
      </c>
      <c r="L686" s="54">
        <f t="shared" si="204"/>
        <v>3503873123</v>
      </c>
      <c r="M686" s="54">
        <f t="shared" si="204"/>
        <v>0</v>
      </c>
      <c r="N686" s="54">
        <f t="shared" si="204"/>
        <v>3503873123</v>
      </c>
      <c r="O686" s="54">
        <f t="shared" si="204"/>
        <v>5865797951</v>
      </c>
      <c r="P686" s="55"/>
      <c r="Q686" s="55"/>
    </row>
    <row r="687" spans="1:17" s="3" customFormat="1" outlineLevel="1" x14ac:dyDescent="0.25">
      <c r="A687" s="8"/>
      <c r="B687" s="8"/>
      <c r="C687" s="8"/>
      <c r="D687" s="8"/>
      <c r="E687" s="9"/>
      <c r="F687" s="8"/>
      <c r="G687" s="8"/>
      <c r="H687" s="12"/>
      <c r="I687" s="20"/>
      <c r="J687" s="32"/>
      <c r="K687" s="42"/>
      <c r="L687" s="42"/>
      <c r="M687" s="42"/>
      <c r="N687" s="42"/>
      <c r="O687" s="42"/>
      <c r="P687" s="55"/>
      <c r="Q687" s="55"/>
    </row>
    <row r="688" spans="1:17" ht="26.25" outlineLevel="1" x14ac:dyDescent="0.4">
      <c r="A688" s="8"/>
      <c r="B688" s="8"/>
      <c r="C688" s="8"/>
      <c r="D688" s="8"/>
      <c r="E688" s="9"/>
      <c r="F688" s="8"/>
      <c r="G688" s="8"/>
      <c r="H688" s="12"/>
      <c r="I688" s="65" t="s">
        <v>236</v>
      </c>
      <c r="J688" s="32"/>
      <c r="K688" s="42"/>
      <c r="L688" s="42"/>
      <c r="M688" s="42"/>
      <c r="N688" s="42"/>
      <c r="O688" s="42"/>
      <c r="P688" s="55"/>
      <c r="Q688" s="55"/>
    </row>
    <row r="689" spans="1:17" outlineLevel="2" x14ac:dyDescent="0.25">
      <c r="A689" s="8"/>
      <c r="B689" s="8"/>
      <c r="C689" s="8"/>
      <c r="D689" s="8"/>
      <c r="E689" s="8"/>
      <c r="F689" s="8"/>
      <c r="G689" s="8"/>
      <c r="H689" s="12"/>
      <c r="I689" s="16" t="s">
        <v>273</v>
      </c>
      <c r="J689" s="28"/>
      <c r="K689" s="40"/>
      <c r="L689" s="40"/>
      <c r="M689" s="40"/>
      <c r="N689" s="40"/>
      <c r="O689" s="40"/>
      <c r="P689" s="55"/>
      <c r="Q689" s="55"/>
    </row>
    <row r="690" spans="1:17" s="2" customFormat="1" ht="15" customHeight="1" outlineLevel="2" x14ac:dyDescent="0.25">
      <c r="A690" s="6">
        <v>31</v>
      </c>
      <c r="B690" s="6" t="s">
        <v>5</v>
      </c>
      <c r="C690" s="6" t="s">
        <v>274</v>
      </c>
      <c r="D690" s="6" t="s">
        <v>43</v>
      </c>
      <c r="E690" s="6" t="s">
        <v>46</v>
      </c>
      <c r="F690" s="6" t="s">
        <v>6</v>
      </c>
      <c r="G690" s="6" t="s">
        <v>170</v>
      </c>
      <c r="H690" s="13">
        <v>30036043</v>
      </c>
      <c r="I690" s="50" t="s">
        <v>566</v>
      </c>
      <c r="J690" s="29">
        <v>2125089306</v>
      </c>
      <c r="K690" s="41">
        <v>2105704808</v>
      </c>
      <c r="L690" s="41">
        <v>0</v>
      </c>
      <c r="M690" s="41">
        <v>0</v>
      </c>
      <c r="N690" s="41">
        <f t="shared" ref="N690:N691" si="205">L690-M690</f>
        <v>0</v>
      </c>
      <c r="O690" s="41">
        <f>J690-(K690+L690)</f>
        <v>19384498</v>
      </c>
      <c r="P690" s="56" t="s">
        <v>275</v>
      </c>
      <c r="Q690" s="56" t="s">
        <v>8</v>
      </c>
    </row>
    <row r="691" spans="1:17" s="2" customFormat="1" ht="15" customHeight="1" outlineLevel="2" x14ac:dyDescent="0.25">
      <c r="A691" s="6">
        <v>31</v>
      </c>
      <c r="B691" s="6" t="s">
        <v>5</v>
      </c>
      <c r="C691" s="6" t="s">
        <v>290</v>
      </c>
      <c r="D691" s="6" t="s">
        <v>43</v>
      </c>
      <c r="E691" s="6" t="s">
        <v>46</v>
      </c>
      <c r="F691" s="6" t="s">
        <v>561</v>
      </c>
      <c r="G691" s="6" t="s">
        <v>170</v>
      </c>
      <c r="H691" s="13">
        <v>30136949</v>
      </c>
      <c r="I691" s="50" t="s">
        <v>652</v>
      </c>
      <c r="J691" s="29">
        <v>123511343</v>
      </c>
      <c r="K691" s="41">
        <v>123511343</v>
      </c>
      <c r="L691" s="41">
        <v>0</v>
      </c>
      <c r="M691" s="41">
        <v>0</v>
      </c>
      <c r="N691" s="41">
        <f t="shared" si="205"/>
        <v>0</v>
      </c>
      <c r="O691" s="41">
        <f>J691-(K691+L691)</f>
        <v>0</v>
      </c>
      <c r="P691" s="56" t="s">
        <v>564</v>
      </c>
      <c r="Q691" s="56" t="s">
        <v>8</v>
      </c>
    </row>
    <row r="692" spans="1:17" outlineLevel="2" x14ac:dyDescent="0.25">
      <c r="A692" s="8"/>
      <c r="B692" s="8"/>
      <c r="C692" s="8"/>
      <c r="D692" s="8"/>
      <c r="E692" s="8"/>
      <c r="F692" s="8"/>
      <c r="G692" s="8"/>
      <c r="H692" s="12"/>
      <c r="I692" s="16" t="s">
        <v>437</v>
      </c>
      <c r="J692" s="30">
        <f>SUBTOTAL(9,J690:J691)</f>
        <v>2248600649</v>
      </c>
      <c r="K692" s="30">
        <f>SUBTOTAL(9,K690:K691)</f>
        <v>2229216151</v>
      </c>
      <c r="L692" s="30">
        <f t="shared" ref="L692:O692" si="206">SUBTOTAL(9,L690:L691)</f>
        <v>0</v>
      </c>
      <c r="M692" s="30">
        <f t="shared" si="206"/>
        <v>0</v>
      </c>
      <c r="N692" s="30">
        <f t="shared" si="206"/>
        <v>0</v>
      </c>
      <c r="O692" s="30">
        <f t="shared" si="206"/>
        <v>19384498</v>
      </c>
      <c r="P692" s="55"/>
      <c r="Q692" s="55"/>
    </row>
    <row r="693" spans="1:17" s="2" customFormat="1" outlineLevel="2" x14ac:dyDescent="0.25">
      <c r="A693" s="3"/>
      <c r="B693" s="3"/>
      <c r="C693" s="3"/>
      <c r="D693" s="3"/>
      <c r="E693" s="3"/>
      <c r="F693" s="3"/>
      <c r="G693" s="3"/>
      <c r="H693" s="15"/>
      <c r="I693" s="20"/>
      <c r="J693" s="51"/>
      <c r="K693" s="52"/>
      <c r="L693" s="52"/>
      <c r="M693" s="52"/>
      <c r="N693" s="52"/>
      <c r="O693" s="52"/>
      <c r="P693" s="58"/>
      <c r="Q693" s="58"/>
    </row>
    <row r="694" spans="1:17" s="2" customFormat="1" outlineLevel="2" x14ac:dyDescent="0.25">
      <c r="A694" s="3"/>
      <c r="B694" s="3"/>
      <c r="C694" s="3"/>
      <c r="D694" s="3"/>
      <c r="E694" s="3"/>
      <c r="F694" s="3"/>
      <c r="G694" s="3"/>
      <c r="H694" s="15"/>
      <c r="I694" s="18"/>
      <c r="J694" s="51"/>
      <c r="K694" s="52"/>
      <c r="L694" s="52"/>
      <c r="M694" s="52"/>
      <c r="N694" s="52"/>
      <c r="O694" s="52"/>
      <c r="P694" s="58"/>
      <c r="Q694" s="58"/>
    </row>
    <row r="695" spans="1:17" outlineLevel="2" x14ac:dyDescent="0.25">
      <c r="A695" s="8"/>
      <c r="B695" s="8"/>
      <c r="C695" s="8"/>
      <c r="D695" s="8"/>
      <c r="E695" s="8"/>
      <c r="F695" s="8"/>
      <c r="G695" s="8"/>
      <c r="H695" s="12"/>
      <c r="I695" s="18"/>
      <c r="J695" s="28"/>
      <c r="K695" s="40"/>
      <c r="L695" s="40"/>
      <c r="M695" s="40"/>
      <c r="N695" s="40"/>
      <c r="O695" s="40"/>
      <c r="P695" s="55"/>
      <c r="Q695" s="55"/>
    </row>
    <row r="696" spans="1:17" outlineLevel="2" x14ac:dyDescent="0.25">
      <c r="A696" s="8"/>
      <c r="B696" s="8"/>
      <c r="C696" s="8"/>
      <c r="D696" s="8"/>
      <c r="E696" s="8"/>
      <c r="F696" s="8"/>
      <c r="G696" s="8"/>
      <c r="H696" s="12"/>
      <c r="I696" s="16" t="s">
        <v>438</v>
      </c>
      <c r="J696" s="28"/>
      <c r="K696" s="40"/>
      <c r="L696" s="40"/>
      <c r="M696" s="40"/>
      <c r="N696" s="40"/>
      <c r="O696" s="40"/>
      <c r="P696" s="55"/>
      <c r="Q696" s="55"/>
    </row>
    <row r="697" spans="1:17" s="2" customFormat="1" ht="15" customHeight="1" outlineLevel="2" x14ac:dyDescent="0.25">
      <c r="A697" s="6">
        <v>31</v>
      </c>
      <c r="B697" s="6" t="s">
        <v>56</v>
      </c>
      <c r="C697" s="6" t="s">
        <v>356</v>
      </c>
      <c r="D697" s="6" t="s">
        <v>43</v>
      </c>
      <c r="E697" s="6" t="s">
        <v>46</v>
      </c>
      <c r="F697" s="6" t="s">
        <v>561</v>
      </c>
      <c r="G697" s="6" t="s">
        <v>170</v>
      </c>
      <c r="H697" s="13">
        <v>30395825</v>
      </c>
      <c r="I697" s="17" t="s">
        <v>336</v>
      </c>
      <c r="J697" s="29">
        <v>113663000</v>
      </c>
      <c r="K697" s="41">
        <v>0</v>
      </c>
      <c r="L697" s="41">
        <v>34098900</v>
      </c>
      <c r="M697" s="41">
        <v>0</v>
      </c>
      <c r="N697" s="41">
        <f t="shared" ref="N697:N702" si="207">L697-M697</f>
        <v>34098900</v>
      </c>
      <c r="O697" s="41">
        <f t="shared" ref="O697:O702" si="208">J697-(K697+L697)</f>
        <v>79564100</v>
      </c>
      <c r="P697" s="56" t="s">
        <v>515</v>
      </c>
      <c r="Q697" s="56" t="s">
        <v>10</v>
      </c>
    </row>
    <row r="698" spans="1:17" s="2" customFormat="1" ht="15" customHeight="1" outlineLevel="2" x14ac:dyDescent="0.25">
      <c r="A698" s="6">
        <v>31</v>
      </c>
      <c r="B698" s="6" t="s">
        <v>56</v>
      </c>
      <c r="C698" s="6" t="s">
        <v>274</v>
      </c>
      <c r="D698" s="6" t="s">
        <v>43</v>
      </c>
      <c r="E698" s="6" t="s">
        <v>46</v>
      </c>
      <c r="F698" s="6" t="s">
        <v>6</v>
      </c>
      <c r="G698" s="6" t="s">
        <v>170</v>
      </c>
      <c r="H698" s="13">
        <v>30277425</v>
      </c>
      <c r="I698" s="17" t="s">
        <v>337</v>
      </c>
      <c r="J698" s="29">
        <v>231911000</v>
      </c>
      <c r="K698" s="41">
        <v>0</v>
      </c>
      <c r="L698" s="41">
        <v>57977750</v>
      </c>
      <c r="M698" s="41">
        <v>0</v>
      </c>
      <c r="N698" s="41">
        <f t="shared" si="207"/>
        <v>57977750</v>
      </c>
      <c r="O698" s="41">
        <f t="shared" si="208"/>
        <v>173933250</v>
      </c>
      <c r="P698" s="56" t="s">
        <v>279</v>
      </c>
      <c r="Q698" s="56" t="s">
        <v>10</v>
      </c>
    </row>
    <row r="699" spans="1:17" s="2" customFormat="1" ht="15" customHeight="1" outlineLevel="2" x14ac:dyDescent="0.25">
      <c r="A699" s="6">
        <v>31</v>
      </c>
      <c r="B699" s="6" t="s">
        <v>56</v>
      </c>
      <c r="C699" s="6" t="s">
        <v>290</v>
      </c>
      <c r="D699" s="6" t="s">
        <v>43</v>
      </c>
      <c r="E699" s="6" t="s">
        <v>46</v>
      </c>
      <c r="F699" s="6" t="s">
        <v>88</v>
      </c>
      <c r="G699" s="6" t="s">
        <v>9</v>
      </c>
      <c r="H699" s="13">
        <v>30393123</v>
      </c>
      <c r="I699" s="17" t="s">
        <v>339</v>
      </c>
      <c r="J699" s="29">
        <v>30175000</v>
      </c>
      <c r="K699" s="41">
        <v>0</v>
      </c>
      <c r="L699" s="41">
        <v>20000000</v>
      </c>
      <c r="M699" s="41">
        <v>0</v>
      </c>
      <c r="N699" s="41">
        <f t="shared" si="207"/>
        <v>20000000</v>
      </c>
      <c r="O699" s="41">
        <f t="shared" si="208"/>
        <v>10175000</v>
      </c>
      <c r="P699" s="56" t="s">
        <v>515</v>
      </c>
      <c r="Q699" s="56" t="s">
        <v>8</v>
      </c>
    </row>
    <row r="700" spans="1:17" s="2" customFormat="1" ht="15" customHeight="1" outlineLevel="2" x14ac:dyDescent="0.25">
      <c r="A700" s="6">
        <v>31</v>
      </c>
      <c r="B700" s="6" t="s">
        <v>56</v>
      </c>
      <c r="C700" s="6" t="s">
        <v>276</v>
      </c>
      <c r="D700" s="6" t="s">
        <v>43</v>
      </c>
      <c r="E700" s="6" t="s">
        <v>46</v>
      </c>
      <c r="F700" s="6" t="s">
        <v>561</v>
      </c>
      <c r="G700" s="6" t="s">
        <v>170</v>
      </c>
      <c r="H700" s="13">
        <v>30455973</v>
      </c>
      <c r="I700" s="17" t="s">
        <v>340</v>
      </c>
      <c r="J700" s="29">
        <v>95090000</v>
      </c>
      <c r="K700" s="41">
        <v>0</v>
      </c>
      <c r="L700" s="41">
        <v>28527000</v>
      </c>
      <c r="M700" s="41">
        <v>0</v>
      </c>
      <c r="N700" s="41">
        <f t="shared" si="207"/>
        <v>28527000</v>
      </c>
      <c r="O700" s="41">
        <f t="shared" si="208"/>
        <v>66563000</v>
      </c>
      <c r="P700" s="56" t="s">
        <v>279</v>
      </c>
      <c r="Q700" s="56" t="s">
        <v>8</v>
      </c>
    </row>
    <row r="701" spans="1:17" s="2" customFormat="1" ht="15" customHeight="1" outlineLevel="2" x14ac:dyDescent="0.25">
      <c r="A701" s="6">
        <v>31</v>
      </c>
      <c r="B701" s="6" t="s">
        <v>56</v>
      </c>
      <c r="C701" s="6" t="s">
        <v>285</v>
      </c>
      <c r="D701" s="6" t="s">
        <v>43</v>
      </c>
      <c r="E701" s="6" t="s">
        <v>46</v>
      </c>
      <c r="F701" s="6" t="s">
        <v>15</v>
      </c>
      <c r="G701" s="6" t="s">
        <v>9</v>
      </c>
      <c r="H701" s="13">
        <v>30338024</v>
      </c>
      <c r="I701" s="17" t="s">
        <v>341</v>
      </c>
      <c r="J701" s="29">
        <v>33857000</v>
      </c>
      <c r="K701" s="41">
        <v>0</v>
      </c>
      <c r="L701" s="41">
        <v>33857000</v>
      </c>
      <c r="M701" s="41">
        <v>0</v>
      </c>
      <c r="N701" s="41">
        <f t="shared" si="207"/>
        <v>33857000</v>
      </c>
      <c r="O701" s="41">
        <f t="shared" si="208"/>
        <v>0</v>
      </c>
      <c r="P701" s="56" t="s">
        <v>515</v>
      </c>
      <c r="Q701" s="56" t="s">
        <v>8</v>
      </c>
    </row>
    <row r="702" spans="1:17" s="2" customFormat="1" ht="15" customHeight="1" outlineLevel="2" x14ac:dyDescent="0.25">
      <c r="A702" s="6">
        <v>31</v>
      </c>
      <c r="B702" s="6" t="s">
        <v>56</v>
      </c>
      <c r="C702" s="6" t="s">
        <v>285</v>
      </c>
      <c r="D702" s="6" t="s">
        <v>43</v>
      </c>
      <c r="E702" s="6" t="s">
        <v>46</v>
      </c>
      <c r="F702" s="6" t="s">
        <v>14</v>
      </c>
      <c r="G702" s="6" t="s">
        <v>9</v>
      </c>
      <c r="H702" s="13">
        <v>30338523</v>
      </c>
      <c r="I702" s="17" t="s">
        <v>342</v>
      </c>
      <c r="J702" s="29">
        <v>33857000</v>
      </c>
      <c r="K702" s="41">
        <v>0</v>
      </c>
      <c r="L702" s="41">
        <v>33857000</v>
      </c>
      <c r="M702" s="41">
        <v>0</v>
      </c>
      <c r="N702" s="41">
        <f t="shared" si="207"/>
        <v>33857000</v>
      </c>
      <c r="O702" s="41">
        <f t="shared" si="208"/>
        <v>0</v>
      </c>
      <c r="P702" s="56" t="s">
        <v>515</v>
      </c>
      <c r="Q702" s="56" t="s">
        <v>8</v>
      </c>
    </row>
    <row r="703" spans="1:17" outlineLevel="2" x14ac:dyDescent="0.25">
      <c r="A703" s="8"/>
      <c r="B703" s="8"/>
      <c r="C703" s="8"/>
      <c r="D703" s="8"/>
      <c r="E703" s="8"/>
      <c r="F703" s="8"/>
      <c r="G703" s="8"/>
      <c r="H703" s="12"/>
      <c r="I703" s="16" t="s">
        <v>338</v>
      </c>
      <c r="J703" s="30">
        <f>SUBTOTAL(9,J697:J702)</f>
        <v>538553000</v>
      </c>
      <c r="K703" s="30">
        <f>SUBTOTAL(9,K697:K702)</f>
        <v>0</v>
      </c>
      <c r="L703" s="30">
        <f t="shared" ref="L703:O703" si="209">SUBTOTAL(9,L697:L702)</f>
        <v>208317650</v>
      </c>
      <c r="M703" s="30">
        <f t="shared" si="209"/>
        <v>0</v>
      </c>
      <c r="N703" s="30">
        <f t="shared" si="209"/>
        <v>208317650</v>
      </c>
      <c r="O703" s="30">
        <f t="shared" si="209"/>
        <v>330235350</v>
      </c>
      <c r="P703" s="55"/>
      <c r="Q703" s="55"/>
    </row>
    <row r="704" spans="1:17" outlineLevel="2" x14ac:dyDescent="0.25">
      <c r="A704" s="8"/>
      <c r="B704" s="8"/>
      <c r="C704" s="8"/>
      <c r="D704" s="8"/>
      <c r="E704" s="8"/>
      <c r="F704" s="8"/>
      <c r="G704" s="8"/>
      <c r="H704" s="12"/>
      <c r="I704" s="18"/>
      <c r="J704" s="28"/>
      <c r="K704" s="40"/>
      <c r="L704" s="40"/>
      <c r="M704" s="40"/>
      <c r="N704" s="40"/>
      <c r="O704" s="40"/>
      <c r="P704" s="55"/>
      <c r="Q704" s="55"/>
    </row>
    <row r="705" spans="1:17" outlineLevel="2" x14ac:dyDescent="0.25">
      <c r="A705" s="8"/>
      <c r="B705" s="8"/>
      <c r="C705" s="8"/>
      <c r="D705" s="8"/>
      <c r="E705" s="8"/>
      <c r="F705" s="8"/>
      <c r="G705" s="8"/>
      <c r="H705" s="12"/>
      <c r="I705" s="16" t="s">
        <v>280</v>
      </c>
      <c r="J705" s="28"/>
      <c r="K705" s="40"/>
      <c r="L705" s="40"/>
      <c r="M705" s="40"/>
      <c r="N705" s="40"/>
      <c r="O705" s="40"/>
      <c r="P705" s="55"/>
      <c r="Q705" s="55"/>
    </row>
    <row r="706" spans="1:17" s="2" customFormat="1" ht="15" customHeight="1" outlineLevel="2" x14ac:dyDescent="0.25">
      <c r="A706" s="6">
        <v>29</v>
      </c>
      <c r="B706" s="6" t="s">
        <v>11</v>
      </c>
      <c r="C706" s="6" t="s">
        <v>277</v>
      </c>
      <c r="D706" s="6" t="s">
        <v>43</v>
      </c>
      <c r="E706" s="6" t="s">
        <v>46</v>
      </c>
      <c r="F706" s="6" t="s">
        <v>561</v>
      </c>
      <c r="G706" s="6" t="s">
        <v>170</v>
      </c>
      <c r="H706" s="13">
        <v>30471865</v>
      </c>
      <c r="I706" s="17" t="s">
        <v>430</v>
      </c>
      <c r="J706" s="29">
        <v>101104000</v>
      </c>
      <c r="K706" s="41">
        <v>0</v>
      </c>
      <c r="L706" s="41">
        <v>101104000</v>
      </c>
      <c r="M706" s="41">
        <v>0</v>
      </c>
      <c r="N706" s="41">
        <f t="shared" ref="N706:N713" si="210">L706-M706</f>
        <v>101104000</v>
      </c>
      <c r="O706" s="41">
        <f t="shared" ref="O706:O713" si="211">J706-(K706+L706)</f>
        <v>0</v>
      </c>
      <c r="P706" s="56" t="s">
        <v>416</v>
      </c>
      <c r="Q706" s="56" t="s">
        <v>10</v>
      </c>
    </row>
    <row r="707" spans="1:17" s="2" customFormat="1" ht="15" customHeight="1" outlineLevel="2" x14ac:dyDescent="0.25">
      <c r="A707" s="6">
        <v>31</v>
      </c>
      <c r="B707" s="6" t="s">
        <v>11</v>
      </c>
      <c r="C707" s="6" t="s">
        <v>288</v>
      </c>
      <c r="D707" s="6" t="s">
        <v>43</v>
      </c>
      <c r="E707" s="6" t="s">
        <v>46</v>
      </c>
      <c r="F707" s="6" t="s">
        <v>88</v>
      </c>
      <c r="G707" s="6" t="s">
        <v>9</v>
      </c>
      <c r="H707" s="13">
        <v>30340472</v>
      </c>
      <c r="I707" s="17" t="s">
        <v>360</v>
      </c>
      <c r="J707" s="29">
        <v>44601000</v>
      </c>
      <c r="K707" s="41">
        <v>0</v>
      </c>
      <c r="L707" s="41">
        <v>44601000</v>
      </c>
      <c r="M707" s="41">
        <v>0</v>
      </c>
      <c r="N707" s="41">
        <f t="shared" si="210"/>
        <v>44601000</v>
      </c>
      <c r="O707" s="41">
        <f t="shared" si="211"/>
        <v>0</v>
      </c>
      <c r="P707" s="56" t="s">
        <v>283</v>
      </c>
      <c r="Q707" s="56" t="s">
        <v>8</v>
      </c>
    </row>
    <row r="708" spans="1:17" s="2" customFormat="1" ht="15" customHeight="1" outlineLevel="2" x14ac:dyDescent="0.25">
      <c r="A708" s="6">
        <v>31</v>
      </c>
      <c r="B708" s="6" t="s">
        <v>11</v>
      </c>
      <c r="C708" s="6" t="s">
        <v>276</v>
      </c>
      <c r="D708" s="6" t="s">
        <v>43</v>
      </c>
      <c r="E708" s="6" t="s">
        <v>46</v>
      </c>
      <c r="F708" s="6" t="s">
        <v>88</v>
      </c>
      <c r="G708" s="6" t="s">
        <v>170</v>
      </c>
      <c r="H708" s="13">
        <v>30311722</v>
      </c>
      <c r="I708" s="17" t="s">
        <v>149</v>
      </c>
      <c r="J708" s="29">
        <v>614592000</v>
      </c>
      <c r="K708" s="41">
        <v>0</v>
      </c>
      <c r="L708" s="41">
        <v>61459200</v>
      </c>
      <c r="M708" s="41">
        <v>0</v>
      </c>
      <c r="N708" s="41">
        <f t="shared" si="210"/>
        <v>61459200</v>
      </c>
      <c r="O708" s="41">
        <f t="shared" si="211"/>
        <v>553132800</v>
      </c>
      <c r="P708" s="56" t="s">
        <v>283</v>
      </c>
      <c r="Q708" s="56" t="s">
        <v>310</v>
      </c>
    </row>
    <row r="709" spans="1:17" s="2" customFormat="1" ht="15" customHeight="1" outlineLevel="2" x14ac:dyDescent="0.25">
      <c r="A709" s="6">
        <v>31</v>
      </c>
      <c r="B709" s="6" t="s">
        <v>11</v>
      </c>
      <c r="C709" s="6" t="s">
        <v>276</v>
      </c>
      <c r="D709" s="6" t="s">
        <v>43</v>
      </c>
      <c r="E709" s="6" t="s">
        <v>46</v>
      </c>
      <c r="F709" s="6" t="s">
        <v>561</v>
      </c>
      <c r="G709" s="6" t="s">
        <v>9</v>
      </c>
      <c r="H709" s="13">
        <v>30311772</v>
      </c>
      <c r="I709" s="17" t="s">
        <v>618</v>
      </c>
      <c r="J709" s="29">
        <v>121599000</v>
      </c>
      <c r="K709" s="41">
        <v>0</v>
      </c>
      <c r="L709" s="41">
        <v>5000000</v>
      </c>
      <c r="M709" s="41">
        <v>0</v>
      </c>
      <c r="N709" s="41">
        <f t="shared" si="210"/>
        <v>5000000</v>
      </c>
      <c r="O709" s="41">
        <f t="shared" si="211"/>
        <v>116599000</v>
      </c>
      <c r="P709" s="56" t="s">
        <v>283</v>
      </c>
      <c r="Q709" s="56" t="s">
        <v>417</v>
      </c>
    </row>
    <row r="710" spans="1:17" s="2" customFormat="1" ht="15" customHeight="1" outlineLevel="2" x14ac:dyDescent="0.25">
      <c r="A710" s="6">
        <v>31</v>
      </c>
      <c r="B710" s="6" t="s">
        <v>11</v>
      </c>
      <c r="C710" s="6" t="s">
        <v>285</v>
      </c>
      <c r="D710" s="6" t="s">
        <v>43</v>
      </c>
      <c r="E710" s="6" t="s">
        <v>46</v>
      </c>
      <c r="F710" s="6" t="s">
        <v>88</v>
      </c>
      <c r="G710" s="6" t="s">
        <v>170</v>
      </c>
      <c r="H710" s="13">
        <v>30065600</v>
      </c>
      <c r="I710" s="17" t="s">
        <v>513</v>
      </c>
      <c r="J710" s="29">
        <v>418012000</v>
      </c>
      <c r="K710" s="41">
        <v>0</v>
      </c>
      <c r="L710" s="41">
        <v>41801200</v>
      </c>
      <c r="M710" s="41">
        <v>0</v>
      </c>
      <c r="N710" s="41">
        <f t="shared" si="210"/>
        <v>41801200</v>
      </c>
      <c r="O710" s="41">
        <f t="shared" si="211"/>
        <v>376210800</v>
      </c>
      <c r="P710" s="56" t="s">
        <v>283</v>
      </c>
      <c r="Q710" s="56" t="s">
        <v>310</v>
      </c>
    </row>
    <row r="711" spans="1:17" s="2" customFormat="1" ht="15" customHeight="1" outlineLevel="2" x14ac:dyDescent="0.25">
      <c r="A711" s="6">
        <v>31</v>
      </c>
      <c r="B711" s="6" t="s">
        <v>11</v>
      </c>
      <c r="C711" s="6" t="s">
        <v>290</v>
      </c>
      <c r="D711" s="6" t="s">
        <v>43</v>
      </c>
      <c r="E711" s="6" t="s">
        <v>46</v>
      </c>
      <c r="F711" s="6" t="s">
        <v>561</v>
      </c>
      <c r="G711" s="6" t="s">
        <v>170</v>
      </c>
      <c r="H711" s="13">
        <v>30395923</v>
      </c>
      <c r="I711" s="17" t="s">
        <v>382</v>
      </c>
      <c r="J711" s="29">
        <v>596813000</v>
      </c>
      <c r="K711" s="41">
        <v>0</v>
      </c>
      <c r="L711" s="41">
        <v>59681300</v>
      </c>
      <c r="M711" s="41">
        <v>0</v>
      </c>
      <c r="N711" s="41">
        <f t="shared" si="210"/>
        <v>59681300</v>
      </c>
      <c r="O711" s="41">
        <f t="shared" si="211"/>
        <v>537131700</v>
      </c>
      <c r="P711" s="56" t="s">
        <v>283</v>
      </c>
      <c r="Q711" s="56" t="s">
        <v>298</v>
      </c>
    </row>
    <row r="712" spans="1:17" s="2" customFormat="1" ht="15" customHeight="1" outlineLevel="2" x14ac:dyDescent="0.25">
      <c r="A712" s="6">
        <v>31</v>
      </c>
      <c r="B712" s="6" t="s">
        <v>11</v>
      </c>
      <c r="C712" s="6" t="s">
        <v>277</v>
      </c>
      <c r="D712" s="6" t="s">
        <v>43</v>
      </c>
      <c r="E712" s="6" t="s">
        <v>46</v>
      </c>
      <c r="F712" s="6" t="s">
        <v>103</v>
      </c>
      <c r="G712" s="6" t="s">
        <v>170</v>
      </c>
      <c r="H712" s="13">
        <v>30471092</v>
      </c>
      <c r="I712" s="17" t="s">
        <v>419</v>
      </c>
      <c r="J712" s="29">
        <v>354649000</v>
      </c>
      <c r="K712" s="41">
        <v>0</v>
      </c>
      <c r="L712" s="41">
        <v>30000000</v>
      </c>
      <c r="M712" s="41">
        <v>0</v>
      </c>
      <c r="N712" s="41">
        <f t="shared" si="210"/>
        <v>30000000</v>
      </c>
      <c r="O712" s="41">
        <f t="shared" si="211"/>
        <v>324649000</v>
      </c>
      <c r="P712" s="56" t="s">
        <v>283</v>
      </c>
      <c r="Q712" s="56" t="s">
        <v>518</v>
      </c>
    </row>
    <row r="713" spans="1:17" s="2" customFormat="1" ht="15" customHeight="1" outlineLevel="2" x14ac:dyDescent="0.25">
      <c r="A713" s="6">
        <v>29</v>
      </c>
      <c r="B713" s="6" t="s">
        <v>11</v>
      </c>
      <c r="C713" s="6" t="s">
        <v>278</v>
      </c>
      <c r="D713" s="6" t="s">
        <v>43</v>
      </c>
      <c r="E713" s="6" t="s">
        <v>46</v>
      </c>
      <c r="F713" s="6" t="s">
        <v>561</v>
      </c>
      <c r="G713" s="6" t="s">
        <v>170</v>
      </c>
      <c r="H713" s="13">
        <v>30480167</v>
      </c>
      <c r="I713" s="17" t="s">
        <v>421</v>
      </c>
      <c r="J713" s="29">
        <v>74992000</v>
      </c>
      <c r="K713" s="41">
        <v>0</v>
      </c>
      <c r="L713" s="41">
        <v>3749600</v>
      </c>
      <c r="M713" s="41">
        <v>0</v>
      </c>
      <c r="N713" s="41">
        <f t="shared" si="210"/>
        <v>3749600</v>
      </c>
      <c r="O713" s="41">
        <f t="shared" si="211"/>
        <v>71242400</v>
      </c>
      <c r="P713" s="56" t="s">
        <v>434</v>
      </c>
      <c r="Q713" s="56" t="s">
        <v>518</v>
      </c>
    </row>
    <row r="714" spans="1:17" outlineLevel="2" x14ac:dyDescent="0.25">
      <c r="A714" s="8"/>
      <c r="B714" s="8"/>
      <c r="C714" s="8"/>
      <c r="D714" s="8"/>
      <c r="E714" s="8"/>
      <c r="F714" s="8"/>
      <c r="G714" s="8"/>
      <c r="H714" s="12"/>
      <c r="I714" s="16" t="s">
        <v>293</v>
      </c>
      <c r="J714" s="30">
        <f t="shared" ref="J714:O714" si="212">SUBTOTAL(9,J706:J713)</f>
        <v>2326362000</v>
      </c>
      <c r="K714" s="30">
        <f t="shared" si="212"/>
        <v>0</v>
      </c>
      <c r="L714" s="30">
        <f t="shared" si="212"/>
        <v>347396300</v>
      </c>
      <c r="M714" s="30">
        <f t="shared" si="212"/>
        <v>0</v>
      </c>
      <c r="N714" s="30">
        <f t="shared" si="212"/>
        <v>347396300</v>
      </c>
      <c r="O714" s="30">
        <f t="shared" si="212"/>
        <v>1978965700</v>
      </c>
      <c r="P714" s="55"/>
      <c r="Q714" s="55"/>
    </row>
    <row r="715" spans="1:17" outlineLevel="2" x14ac:dyDescent="0.25">
      <c r="A715" s="8"/>
      <c r="B715" s="8"/>
      <c r="C715" s="8"/>
      <c r="D715" s="8"/>
      <c r="E715" s="8"/>
      <c r="F715" s="8"/>
      <c r="G715" s="8"/>
      <c r="H715" s="12"/>
      <c r="I715" s="18"/>
      <c r="J715" s="28"/>
      <c r="K715" s="40"/>
      <c r="L715" s="40"/>
      <c r="M715" s="40"/>
      <c r="N715" s="40"/>
      <c r="O715" s="40"/>
      <c r="P715" s="55"/>
      <c r="Q715" s="55"/>
    </row>
    <row r="716" spans="1:17" ht="18.75" outlineLevel="1" x14ac:dyDescent="0.3">
      <c r="A716" s="8"/>
      <c r="B716" s="8"/>
      <c r="C716" s="8"/>
      <c r="D716" s="8"/>
      <c r="E716" s="9"/>
      <c r="F716" s="8"/>
      <c r="G716" s="8"/>
      <c r="H716" s="12"/>
      <c r="I716" s="53" t="s">
        <v>201</v>
      </c>
      <c r="J716" s="54">
        <f>J714+J703+J692</f>
        <v>5113515649</v>
      </c>
      <c r="K716" s="54">
        <f>K714+K703+K692</f>
        <v>2229216151</v>
      </c>
      <c r="L716" s="54">
        <f t="shared" ref="L716:O716" si="213">L714+L703+L692</f>
        <v>555713950</v>
      </c>
      <c r="M716" s="54">
        <f t="shared" si="213"/>
        <v>0</v>
      </c>
      <c r="N716" s="54">
        <f t="shared" si="213"/>
        <v>555713950</v>
      </c>
      <c r="O716" s="54">
        <f t="shared" si="213"/>
        <v>2328585548</v>
      </c>
      <c r="P716" s="55"/>
      <c r="Q716" s="55"/>
    </row>
    <row r="717" spans="1:17" s="3" customFormat="1" outlineLevel="1" x14ac:dyDescent="0.25">
      <c r="A717" s="8"/>
      <c r="B717" s="8"/>
      <c r="C717" s="8"/>
      <c r="D717" s="8"/>
      <c r="E717" s="9"/>
      <c r="F717" s="8"/>
      <c r="G717" s="8"/>
      <c r="H717" s="12"/>
      <c r="I717" s="20"/>
      <c r="J717" s="32"/>
      <c r="K717" s="42"/>
      <c r="L717" s="42"/>
      <c r="M717" s="42"/>
      <c r="N717" s="42"/>
      <c r="O717" s="42"/>
      <c r="P717" s="55"/>
      <c r="Q717" s="55"/>
    </row>
    <row r="718" spans="1:17" ht="26.25" outlineLevel="1" x14ac:dyDescent="0.4">
      <c r="A718" s="8"/>
      <c r="B718" s="8"/>
      <c r="C718" s="8"/>
      <c r="D718" s="8"/>
      <c r="E718" s="9"/>
      <c r="F718" s="8"/>
      <c r="G718" s="8"/>
      <c r="H718" s="12"/>
      <c r="I718" s="65" t="s">
        <v>237</v>
      </c>
      <c r="J718" s="32"/>
      <c r="K718" s="42"/>
      <c r="L718" s="42"/>
      <c r="M718" s="42"/>
      <c r="N718" s="42"/>
      <c r="O718" s="42"/>
      <c r="P718" s="55"/>
      <c r="Q718" s="55"/>
    </row>
    <row r="719" spans="1:17" outlineLevel="1" x14ac:dyDescent="0.25">
      <c r="A719" s="8"/>
      <c r="B719" s="8"/>
      <c r="C719" s="8"/>
      <c r="D719" s="8"/>
      <c r="E719" s="9"/>
      <c r="F719" s="8"/>
      <c r="G719" s="8"/>
      <c r="H719" s="12"/>
      <c r="I719" s="16" t="s">
        <v>273</v>
      </c>
      <c r="J719" s="32"/>
      <c r="K719" s="42"/>
      <c r="L719" s="42"/>
      <c r="M719" s="42"/>
      <c r="N719" s="42"/>
      <c r="O719" s="42"/>
      <c r="P719" s="55"/>
      <c r="Q719" s="55"/>
    </row>
    <row r="720" spans="1:17" s="2" customFormat="1" ht="15" customHeight="1" outlineLevel="2" x14ac:dyDescent="0.25">
      <c r="A720" s="6">
        <v>31</v>
      </c>
      <c r="B720" s="6" t="s">
        <v>5</v>
      </c>
      <c r="C720" s="6" t="s">
        <v>278</v>
      </c>
      <c r="D720" s="6" t="s">
        <v>43</v>
      </c>
      <c r="E720" s="6" t="s">
        <v>43</v>
      </c>
      <c r="F720" s="6" t="s">
        <v>88</v>
      </c>
      <c r="G720" s="6" t="s">
        <v>170</v>
      </c>
      <c r="H720" s="13">
        <v>30115295</v>
      </c>
      <c r="I720" s="17" t="s">
        <v>166</v>
      </c>
      <c r="J720" s="29">
        <v>704595000</v>
      </c>
      <c r="K720" s="41">
        <v>256755441</v>
      </c>
      <c r="L720" s="41">
        <v>234865000</v>
      </c>
      <c r="M720" s="41">
        <v>1645250</v>
      </c>
      <c r="N720" s="41">
        <f t="shared" ref="N720:N721" si="214">L720-M720</f>
        <v>233219750</v>
      </c>
      <c r="O720" s="41">
        <f>J720-(K720+L720)</f>
        <v>212974559</v>
      </c>
      <c r="P720" s="56" t="s">
        <v>275</v>
      </c>
      <c r="Q720" s="56" t="s">
        <v>8</v>
      </c>
    </row>
    <row r="721" spans="1:17" s="2" customFormat="1" ht="15" customHeight="1" outlineLevel="2" x14ac:dyDescent="0.25">
      <c r="A721" s="6">
        <v>31</v>
      </c>
      <c r="B721" s="6" t="s">
        <v>5</v>
      </c>
      <c r="C721" s="6" t="s">
        <v>288</v>
      </c>
      <c r="D721" s="6" t="s">
        <v>43</v>
      </c>
      <c r="E721" s="6" t="s">
        <v>43</v>
      </c>
      <c r="F721" s="6" t="s">
        <v>88</v>
      </c>
      <c r="G721" s="6" t="s">
        <v>9</v>
      </c>
      <c r="H721" s="6">
        <v>30116040</v>
      </c>
      <c r="I721" s="17" t="s">
        <v>565</v>
      </c>
      <c r="J721" s="29">
        <v>43969000</v>
      </c>
      <c r="K721" s="41">
        <v>35173080</v>
      </c>
      <c r="L721" s="41">
        <v>0</v>
      </c>
      <c r="M721" s="41">
        <v>0</v>
      </c>
      <c r="N721" s="41">
        <f t="shared" si="214"/>
        <v>0</v>
      </c>
      <c r="O721" s="41">
        <f>J721-(K721+L721)</f>
        <v>8795920</v>
      </c>
      <c r="P721" s="56" t="s">
        <v>275</v>
      </c>
      <c r="Q721" s="56" t="s">
        <v>8</v>
      </c>
    </row>
    <row r="722" spans="1:17" outlineLevel="1" x14ac:dyDescent="0.25">
      <c r="A722" s="8"/>
      <c r="B722" s="8"/>
      <c r="C722" s="8"/>
      <c r="D722" s="8"/>
      <c r="E722" s="9"/>
      <c r="F722" s="8"/>
      <c r="G722" s="8"/>
      <c r="H722" s="12"/>
      <c r="I722" s="22" t="s">
        <v>437</v>
      </c>
      <c r="J722" s="33">
        <f>SUBTOTAL(9,J720:J721)</f>
        <v>748564000</v>
      </c>
      <c r="K722" s="33">
        <f>SUBTOTAL(9,K720:K721)</f>
        <v>291928521</v>
      </c>
      <c r="L722" s="33">
        <f t="shared" ref="L722:O722" si="215">SUBTOTAL(9,L720:L721)</f>
        <v>234865000</v>
      </c>
      <c r="M722" s="33">
        <f t="shared" si="215"/>
        <v>1645250</v>
      </c>
      <c r="N722" s="33">
        <f t="shared" si="215"/>
        <v>233219750</v>
      </c>
      <c r="O722" s="33">
        <f t="shared" si="215"/>
        <v>221770479</v>
      </c>
      <c r="P722" s="55"/>
      <c r="Q722" s="55"/>
    </row>
    <row r="723" spans="1:17" s="2" customFormat="1" ht="15" customHeight="1" outlineLevel="1" x14ac:dyDescent="0.4">
      <c r="A723" s="3"/>
      <c r="B723" s="3"/>
      <c r="C723" s="3"/>
      <c r="D723" s="3"/>
      <c r="E723" s="5"/>
      <c r="F723" s="3"/>
      <c r="G723" s="3"/>
      <c r="H723" s="15"/>
      <c r="I723" s="66"/>
      <c r="J723" s="35"/>
      <c r="K723" s="44"/>
      <c r="L723" s="44"/>
      <c r="M723" s="44"/>
      <c r="N723" s="44"/>
      <c r="O723" s="44"/>
      <c r="P723" s="58"/>
      <c r="Q723" s="58"/>
    </row>
    <row r="724" spans="1:17" outlineLevel="2" x14ac:dyDescent="0.25">
      <c r="A724" s="8"/>
      <c r="B724" s="8"/>
      <c r="C724" s="8"/>
      <c r="D724" s="8"/>
      <c r="E724" s="8"/>
      <c r="F724" s="8"/>
      <c r="G724" s="8"/>
      <c r="H724" s="12"/>
      <c r="I724" s="16" t="s">
        <v>438</v>
      </c>
      <c r="J724" s="28"/>
      <c r="K724" s="40"/>
      <c r="L724" s="40"/>
      <c r="M724" s="40"/>
      <c r="N724" s="40"/>
      <c r="O724" s="40"/>
      <c r="P724" s="55"/>
      <c r="Q724" s="55"/>
    </row>
    <row r="725" spans="1:17" s="2" customFormat="1" ht="15" customHeight="1" outlineLevel="2" x14ac:dyDescent="0.25">
      <c r="A725" s="6">
        <v>22</v>
      </c>
      <c r="B725" s="6" t="s">
        <v>56</v>
      </c>
      <c r="C725" s="6" t="s">
        <v>356</v>
      </c>
      <c r="D725" s="6" t="s">
        <v>43</v>
      </c>
      <c r="E725" s="6" t="s">
        <v>43</v>
      </c>
      <c r="F725" s="6" t="s">
        <v>561</v>
      </c>
      <c r="G725" s="6" t="s">
        <v>170</v>
      </c>
      <c r="H725" s="13">
        <v>30474713</v>
      </c>
      <c r="I725" s="17" t="s">
        <v>343</v>
      </c>
      <c r="J725" s="29">
        <v>130000000</v>
      </c>
      <c r="K725" s="41">
        <v>0</v>
      </c>
      <c r="L725" s="41">
        <v>39000000</v>
      </c>
      <c r="M725" s="41">
        <v>0</v>
      </c>
      <c r="N725" s="41">
        <f>L725-M725</f>
        <v>39000000</v>
      </c>
      <c r="O725" s="41">
        <f>J725-(K725+L725)</f>
        <v>91000000</v>
      </c>
      <c r="P725" s="56" t="s">
        <v>284</v>
      </c>
      <c r="Q725" s="56" t="s">
        <v>10</v>
      </c>
    </row>
    <row r="726" spans="1:17" outlineLevel="2" x14ac:dyDescent="0.25">
      <c r="A726" s="8"/>
      <c r="B726" s="8"/>
      <c r="C726" s="8"/>
      <c r="D726" s="8"/>
      <c r="E726" s="8"/>
      <c r="F726" s="8"/>
      <c r="G726" s="8"/>
      <c r="H726" s="12"/>
      <c r="I726" s="16" t="s">
        <v>338</v>
      </c>
      <c r="J726" s="30">
        <f t="shared" ref="J726:O726" si="216">SUBTOTAL(9,J725)</f>
        <v>130000000</v>
      </c>
      <c r="K726" s="30">
        <f t="shared" si="216"/>
        <v>0</v>
      </c>
      <c r="L726" s="30">
        <f t="shared" si="216"/>
        <v>39000000</v>
      </c>
      <c r="M726" s="30">
        <f t="shared" si="216"/>
        <v>0</v>
      </c>
      <c r="N726" s="30">
        <f t="shared" si="216"/>
        <v>39000000</v>
      </c>
      <c r="O726" s="30">
        <f t="shared" si="216"/>
        <v>91000000</v>
      </c>
      <c r="P726" s="55"/>
      <c r="Q726" s="55"/>
    </row>
    <row r="727" spans="1:17" outlineLevel="2" x14ac:dyDescent="0.25">
      <c r="A727" s="8"/>
      <c r="B727" s="8"/>
      <c r="C727" s="8"/>
      <c r="D727" s="8"/>
      <c r="E727" s="8"/>
      <c r="F727" s="8"/>
      <c r="G727" s="8"/>
      <c r="H727" s="12"/>
      <c r="I727" s="18"/>
      <c r="J727" s="28"/>
      <c r="K727" s="40"/>
      <c r="L727" s="40"/>
      <c r="M727" s="40"/>
      <c r="N727" s="40"/>
      <c r="O727" s="40"/>
      <c r="P727" s="55"/>
      <c r="Q727" s="55"/>
    </row>
    <row r="728" spans="1:17" outlineLevel="2" x14ac:dyDescent="0.25">
      <c r="A728" s="8"/>
      <c r="B728" s="8"/>
      <c r="C728" s="8"/>
      <c r="D728" s="8"/>
      <c r="E728" s="8"/>
      <c r="F728" s="8"/>
      <c r="G728" s="8"/>
      <c r="H728" s="12"/>
      <c r="I728" s="16" t="s">
        <v>280</v>
      </c>
      <c r="J728" s="28"/>
      <c r="K728" s="40"/>
      <c r="L728" s="40"/>
      <c r="M728" s="40"/>
      <c r="N728" s="40"/>
      <c r="O728" s="40"/>
      <c r="P728" s="55"/>
      <c r="Q728" s="55"/>
    </row>
    <row r="729" spans="1:17" s="2" customFormat="1" ht="15" customHeight="1" outlineLevel="2" x14ac:dyDescent="0.25">
      <c r="A729" s="6">
        <v>31</v>
      </c>
      <c r="B729" s="6" t="s">
        <v>11</v>
      </c>
      <c r="C729" s="6" t="s">
        <v>277</v>
      </c>
      <c r="D729" s="6" t="s">
        <v>43</v>
      </c>
      <c r="E729" s="6" t="s">
        <v>43</v>
      </c>
      <c r="F729" s="6" t="s">
        <v>103</v>
      </c>
      <c r="G729" s="6" t="s">
        <v>170</v>
      </c>
      <c r="H729" s="13">
        <v>30468388</v>
      </c>
      <c r="I729" s="17" t="s">
        <v>255</v>
      </c>
      <c r="J729" s="29">
        <v>200002000</v>
      </c>
      <c r="K729" s="41">
        <v>0</v>
      </c>
      <c r="L729" s="41">
        <v>20000000</v>
      </c>
      <c r="M729" s="41">
        <v>0</v>
      </c>
      <c r="N729" s="41">
        <f t="shared" ref="N729:N732" si="217">L729-M729</f>
        <v>20000000</v>
      </c>
      <c r="O729" s="41">
        <f>J729-(K729+L729)</f>
        <v>180002000</v>
      </c>
      <c r="P729" s="56" t="s">
        <v>283</v>
      </c>
      <c r="Q729" s="56" t="s">
        <v>417</v>
      </c>
    </row>
    <row r="730" spans="1:17" s="2" customFormat="1" ht="15" customHeight="1" outlineLevel="2" x14ac:dyDescent="0.25">
      <c r="A730" s="6">
        <v>31</v>
      </c>
      <c r="B730" s="6" t="s">
        <v>11</v>
      </c>
      <c r="C730" s="6" t="s">
        <v>277</v>
      </c>
      <c r="D730" s="6" t="s">
        <v>43</v>
      </c>
      <c r="E730" s="6" t="s">
        <v>43</v>
      </c>
      <c r="F730" s="6" t="s">
        <v>88</v>
      </c>
      <c r="G730" s="6" t="s">
        <v>171</v>
      </c>
      <c r="H730" s="13">
        <v>30384235</v>
      </c>
      <c r="I730" s="17" t="s">
        <v>607</v>
      </c>
      <c r="J730" s="29">
        <v>565000000</v>
      </c>
      <c r="K730" s="41">
        <v>0</v>
      </c>
      <c r="L730" s="41">
        <f>J730*30%</f>
        <v>169500000</v>
      </c>
      <c r="M730" s="41">
        <v>0</v>
      </c>
      <c r="N730" s="41">
        <f t="shared" si="217"/>
        <v>169500000</v>
      </c>
      <c r="O730" s="41">
        <f>J730-(K730+L730)</f>
        <v>395500000</v>
      </c>
      <c r="P730" s="56" t="s">
        <v>608</v>
      </c>
      <c r="Q730" s="56" t="s">
        <v>8</v>
      </c>
    </row>
    <row r="731" spans="1:17" s="2" customFormat="1" ht="15" customHeight="1" outlineLevel="2" x14ac:dyDescent="0.25">
      <c r="A731" s="6">
        <v>31</v>
      </c>
      <c r="B731" s="6" t="s">
        <v>11</v>
      </c>
      <c r="C731" s="6" t="s">
        <v>285</v>
      </c>
      <c r="D731" s="6" t="s">
        <v>43</v>
      </c>
      <c r="E731" s="6" t="s">
        <v>43</v>
      </c>
      <c r="F731" s="6" t="s">
        <v>14</v>
      </c>
      <c r="G731" s="6" t="s">
        <v>170</v>
      </c>
      <c r="H731" s="13">
        <v>30116034</v>
      </c>
      <c r="I731" s="17" t="s">
        <v>514</v>
      </c>
      <c r="J731" s="29">
        <v>565000000</v>
      </c>
      <c r="K731" s="41">
        <v>0</v>
      </c>
      <c r="L731" s="41">
        <v>28250000</v>
      </c>
      <c r="M731" s="41">
        <v>0</v>
      </c>
      <c r="N731" s="41">
        <f t="shared" si="217"/>
        <v>28250000</v>
      </c>
      <c r="O731" s="41">
        <f>J731-(K731+L731)</f>
        <v>536750000</v>
      </c>
      <c r="P731" s="56" t="s">
        <v>283</v>
      </c>
      <c r="Q731" s="56" t="s">
        <v>417</v>
      </c>
    </row>
    <row r="732" spans="1:17" s="2" customFormat="1" ht="15" customHeight="1" outlineLevel="2" x14ac:dyDescent="0.25">
      <c r="A732" s="6">
        <v>31</v>
      </c>
      <c r="B732" s="6" t="s">
        <v>11</v>
      </c>
      <c r="C732" s="6" t="s">
        <v>288</v>
      </c>
      <c r="D732" s="6" t="s">
        <v>43</v>
      </c>
      <c r="E732" s="6" t="s">
        <v>43</v>
      </c>
      <c r="F732" s="6" t="s">
        <v>13</v>
      </c>
      <c r="G732" s="6" t="s">
        <v>170</v>
      </c>
      <c r="H732" s="13">
        <v>30125915</v>
      </c>
      <c r="I732" s="17" t="s">
        <v>507</v>
      </c>
      <c r="J732" s="29">
        <v>800000000</v>
      </c>
      <c r="K732" s="41">
        <v>0</v>
      </c>
      <c r="L732" s="41">
        <v>40000000</v>
      </c>
      <c r="M732" s="41">
        <v>0</v>
      </c>
      <c r="N732" s="41">
        <f t="shared" si="217"/>
        <v>40000000</v>
      </c>
      <c r="O732" s="41">
        <f>J732-(K732+L732)</f>
        <v>760000000</v>
      </c>
      <c r="P732" s="56" t="s">
        <v>283</v>
      </c>
      <c r="Q732" s="56" t="s">
        <v>417</v>
      </c>
    </row>
    <row r="733" spans="1:17" outlineLevel="2" x14ac:dyDescent="0.25">
      <c r="A733" s="8"/>
      <c r="B733" s="8"/>
      <c r="C733" s="8"/>
      <c r="D733" s="8"/>
      <c r="E733" s="8"/>
      <c r="F733" s="8"/>
      <c r="G733" s="8"/>
      <c r="H733" s="12"/>
      <c r="I733" s="16" t="s">
        <v>293</v>
      </c>
      <c r="J733" s="30">
        <f t="shared" ref="J733:O733" si="218">SUBTOTAL(9,J729:J732)</f>
        <v>2130002000</v>
      </c>
      <c r="K733" s="30">
        <f t="shared" si="218"/>
        <v>0</v>
      </c>
      <c r="L733" s="30">
        <f t="shared" si="218"/>
        <v>257750000</v>
      </c>
      <c r="M733" s="30">
        <f t="shared" si="218"/>
        <v>0</v>
      </c>
      <c r="N733" s="30">
        <f t="shared" si="218"/>
        <v>257750000</v>
      </c>
      <c r="O733" s="30">
        <f t="shared" si="218"/>
        <v>1872252000</v>
      </c>
      <c r="P733" s="55"/>
      <c r="Q733" s="55"/>
    </row>
    <row r="734" spans="1:17" outlineLevel="2" x14ac:dyDescent="0.25">
      <c r="A734" s="8"/>
      <c r="B734" s="8"/>
      <c r="C734" s="8"/>
      <c r="D734" s="8"/>
      <c r="E734" s="8"/>
      <c r="F734" s="8"/>
      <c r="G734" s="8"/>
      <c r="H734" s="12"/>
      <c r="I734" s="18"/>
      <c r="J734" s="28"/>
      <c r="K734" s="40"/>
      <c r="L734" s="40"/>
      <c r="M734" s="40"/>
      <c r="N734" s="40"/>
      <c r="O734" s="40"/>
      <c r="P734" s="55"/>
      <c r="Q734" s="55"/>
    </row>
    <row r="735" spans="1:17" ht="18.75" outlineLevel="1" x14ac:dyDescent="0.3">
      <c r="A735" s="8"/>
      <c r="B735" s="8"/>
      <c r="C735" s="8"/>
      <c r="D735" s="8"/>
      <c r="E735" s="9"/>
      <c r="F735" s="8"/>
      <c r="G735" s="8"/>
      <c r="H735" s="12"/>
      <c r="I735" s="53" t="s">
        <v>202</v>
      </c>
      <c r="J735" s="54">
        <f>J733+J726+J722</f>
        <v>3008566000</v>
      </c>
      <c r="K735" s="54">
        <f>K733+K726+K722</f>
        <v>291928521</v>
      </c>
      <c r="L735" s="54">
        <f t="shared" ref="L735:O735" si="219">L733+L726+L722</f>
        <v>531615000</v>
      </c>
      <c r="M735" s="54">
        <f t="shared" si="219"/>
        <v>1645250</v>
      </c>
      <c r="N735" s="54">
        <f t="shared" si="219"/>
        <v>529969750</v>
      </c>
      <c r="O735" s="54">
        <f t="shared" si="219"/>
        <v>2185022479</v>
      </c>
      <c r="P735" s="55"/>
      <c r="Q735" s="55"/>
    </row>
    <row r="736" spans="1:17" s="3" customFormat="1" outlineLevel="1" x14ac:dyDescent="0.25">
      <c r="A736" s="8"/>
      <c r="B736" s="8"/>
      <c r="C736" s="8"/>
      <c r="D736" s="8"/>
      <c r="E736" s="9"/>
      <c r="F736" s="8"/>
      <c r="G736" s="8"/>
      <c r="H736" s="12"/>
      <c r="I736" s="20"/>
      <c r="J736" s="32"/>
      <c r="K736" s="42"/>
      <c r="L736" s="42"/>
      <c r="M736" s="42"/>
      <c r="N736" s="42"/>
      <c r="O736" s="42"/>
      <c r="P736" s="55"/>
      <c r="Q736" s="55"/>
    </row>
    <row r="737" spans="1:17" ht="21" outlineLevel="1" x14ac:dyDescent="0.35">
      <c r="A737" s="8"/>
      <c r="B737" s="8"/>
      <c r="C737" s="8"/>
      <c r="D737" s="8"/>
      <c r="E737" s="9"/>
      <c r="F737" s="8"/>
      <c r="G737" s="8"/>
      <c r="H737" s="12"/>
      <c r="I737" s="61" t="s">
        <v>210</v>
      </c>
      <c r="J737" s="32"/>
      <c r="K737" s="42"/>
      <c r="L737" s="42"/>
      <c r="M737" s="42"/>
      <c r="N737" s="42"/>
      <c r="O737" s="42"/>
      <c r="P737" s="57"/>
      <c r="Q737" s="57"/>
    </row>
    <row r="738" spans="1:17" outlineLevel="1" x14ac:dyDescent="0.25">
      <c r="A738" s="8"/>
      <c r="B738" s="8"/>
      <c r="C738" s="8"/>
      <c r="D738" s="8"/>
      <c r="E738" s="9"/>
      <c r="F738" s="8"/>
      <c r="G738" s="8"/>
      <c r="H738" s="12"/>
      <c r="I738" s="16" t="s">
        <v>273</v>
      </c>
      <c r="J738" s="32"/>
      <c r="K738" s="42"/>
      <c r="L738" s="42"/>
      <c r="M738" s="42"/>
      <c r="N738" s="42"/>
      <c r="O738" s="42"/>
      <c r="P738" s="55"/>
      <c r="Q738" s="55"/>
    </row>
    <row r="739" spans="1:17" s="2" customFormat="1" ht="15" customHeight="1" outlineLevel="2" x14ac:dyDescent="0.25">
      <c r="A739" s="6">
        <v>31</v>
      </c>
      <c r="B739" s="6" t="s">
        <v>5</v>
      </c>
      <c r="C739" s="6" t="s">
        <v>277</v>
      </c>
      <c r="D739" s="6" t="s">
        <v>43</v>
      </c>
      <c r="E739" s="6" t="s">
        <v>47</v>
      </c>
      <c r="F739" s="6" t="s">
        <v>88</v>
      </c>
      <c r="G739" s="6" t="s">
        <v>170</v>
      </c>
      <c r="H739" s="13">
        <v>30071449</v>
      </c>
      <c r="I739" s="17" t="s">
        <v>63</v>
      </c>
      <c r="J739" s="29">
        <v>23413705000</v>
      </c>
      <c r="K739" s="41">
        <v>17047207852</v>
      </c>
      <c r="L739" s="41">
        <v>1479648000</v>
      </c>
      <c r="M739" s="41">
        <v>0</v>
      </c>
      <c r="N739" s="41">
        <f t="shared" ref="N739:N743" si="220">L739-M739</f>
        <v>1479648000</v>
      </c>
      <c r="O739" s="41">
        <f>J739-(K739+L739)</f>
        <v>4886849148</v>
      </c>
      <c r="P739" s="56" t="s">
        <v>275</v>
      </c>
      <c r="Q739" s="56" t="s">
        <v>8</v>
      </c>
    </row>
    <row r="740" spans="1:17" s="2" customFormat="1" ht="15" customHeight="1" outlineLevel="2" x14ac:dyDescent="0.25">
      <c r="A740" s="6">
        <v>31</v>
      </c>
      <c r="B740" s="6" t="s">
        <v>5</v>
      </c>
      <c r="C740" s="6" t="s">
        <v>277</v>
      </c>
      <c r="D740" s="6" t="s">
        <v>43</v>
      </c>
      <c r="E740" s="6" t="s">
        <v>47</v>
      </c>
      <c r="F740" s="6" t="s">
        <v>88</v>
      </c>
      <c r="G740" s="6" t="s">
        <v>170</v>
      </c>
      <c r="H740" s="48">
        <v>30342724</v>
      </c>
      <c r="I740" s="17" t="s">
        <v>650</v>
      </c>
      <c r="J740" s="29">
        <v>1425560224</v>
      </c>
      <c r="K740" s="41">
        <v>1396318184</v>
      </c>
      <c r="L740" s="41">
        <v>0</v>
      </c>
      <c r="M740" s="41">
        <v>0</v>
      </c>
      <c r="N740" s="41">
        <f t="shared" si="220"/>
        <v>0</v>
      </c>
      <c r="O740" s="41">
        <f>J740-(K740+L740)</f>
        <v>29242040</v>
      </c>
      <c r="P740" s="56" t="s">
        <v>275</v>
      </c>
      <c r="Q740" s="56" t="s">
        <v>8</v>
      </c>
    </row>
    <row r="741" spans="1:17" s="2" customFormat="1" ht="15" customHeight="1" outlineLevel="2" x14ac:dyDescent="0.25">
      <c r="A741" s="6">
        <v>31</v>
      </c>
      <c r="B741" s="6" t="s">
        <v>5</v>
      </c>
      <c r="C741" s="6" t="s">
        <v>277</v>
      </c>
      <c r="D741" s="6" t="s">
        <v>43</v>
      </c>
      <c r="E741" s="6" t="s">
        <v>47</v>
      </c>
      <c r="F741" s="6" t="s">
        <v>88</v>
      </c>
      <c r="G741" s="6" t="s">
        <v>170</v>
      </c>
      <c r="H741" s="48">
        <v>30350774</v>
      </c>
      <c r="I741" s="17" t="s">
        <v>649</v>
      </c>
      <c r="J741" s="29">
        <v>2659379994</v>
      </c>
      <c r="K741" s="41">
        <v>2641078795</v>
      </c>
      <c r="L741" s="41">
        <v>0</v>
      </c>
      <c r="M741" s="41">
        <v>0</v>
      </c>
      <c r="N741" s="41">
        <f t="shared" si="220"/>
        <v>0</v>
      </c>
      <c r="O741" s="41">
        <f>J741-(K741+L741)</f>
        <v>18301199</v>
      </c>
      <c r="P741" s="56" t="s">
        <v>275</v>
      </c>
      <c r="Q741" s="56" t="s">
        <v>8</v>
      </c>
    </row>
    <row r="742" spans="1:17" s="2" customFormat="1" ht="15" customHeight="1" outlineLevel="2" x14ac:dyDescent="0.25">
      <c r="A742" s="6">
        <v>31</v>
      </c>
      <c r="B742" s="6" t="s">
        <v>5</v>
      </c>
      <c r="C742" s="6" t="s">
        <v>277</v>
      </c>
      <c r="D742" s="6" t="s">
        <v>43</v>
      </c>
      <c r="E742" s="6" t="s">
        <v>47</v>
      </c>
      <c r="F742" s="6" t="s">
        <v>88</v>
      </c>
      <c r="G742" s="6" t="s">
        <v>170</v>
      </c>
      <c r="H742" s="13">
        <v>30342673</v>
      </c>
      <c r="I742" s="17" t="s">
        <v>107</v>
      </c>
      <c r="J742" s="29">
        <v>8584233019</v>
      </c>
      <c r="K742" s="41">
        <v>94762309</v>
      </c>
      <c r="L742" s="41">
        <v>2900000000</v>
      </c>
      <c r="M742" s="41">
        <v>0</v>
      </c>
      <c r="N742" s="41">
        <f t="shared" si="220"/>
        <v>2900000000</v>
      </c>
      <c r="O742" s="41">
        <f>J742-(K742+L742)</f>
        <v>5589470710</v>
      </c>
      <c r="P742" s="56" t="s">
        <v>275</v>
      </c>
      <c r="Q742" s="56" t="s">
        <v>8</v>
      </c>
    </row>
    <row r="743" spans="1:17" s="2" customFormat="1" ht="15" customHeight="1" outlineLevel="2" x14ac:dyDescent="0.25">
      <c r="A743" s="6">
        <v>29</v>
      </c>
      <c r="B743" s="6" t="s">
        <v>5</v>
      </c>
      <c r="C743" s="6" t="s">
        <v>276</v>
      </c>
      <c r="D743" s="6" t="s">
        <v>43</v>
      </c>
      <c r="E743" s="6" t="s">
        <v>47</v>
      </c>
      <c r="F743" s="6" t="s">
        <v>561</v>
      </c>
      <c r="G743" s="6" t="s">
        <v>170</v>
      </c>
      <c r="H743" s="13">
        <v>30428989</v>
      </c>
      <c r="I743" s="17" t="s">
        <v>431</v>
      </c>
      <c r="J743" s="29">
        <v>554963000</v>
      </c>
      <c r="K743" s="41">
        <v>127658084</v>
      </c>
      <c r="L743" s="41">
        <v>424963000</v>
      </c>
      <c r="M743" s="41">
        <v>0</v>
      </c>
      <c r="N743" s="41">
        <f t="shared" si="220"/>
        <v>424963000</v>
      </c>
      <c r="O743" s="41">
        <f>J743-(K743+L743)</f>
        <v>2341916</v>
      </c>
      <c r="P743" s="56" t="s">
        <v>275</v>
      </c>
      <c r="Q743" s="56" t="s">
        <v>10</v>
      </c>
    </row>
    <row r="744" spans="1:17" outlineLevel="2" x14ac:dyDescent="0.25">
      <c r="A744" s="8"/>
      <c r="B744" s="8"/>
      <c r="C744" s="8"/>
      <c r="D744" s="8"/>
      <c r="E744" s="8"/>
      <c r="F744" s="8"/>
      <c r="G744" s="8"/>
      <c r="H744" s="12"/>
      <c r="I744" s="16" t="s">
        <v>437</v>
      </c>
      <c r="J744" s="30">
        <f t="shared" ref="J744:O744" si="221">SUBTOTAL(9,J739:J743)</f>
        <v>36637841237</v>
      </c>
      <c r="K744" s="30">
        <f t="shared" si="221"/>
        <v>21307025224</v>
      </c>
      <c r="L744" s="30">
        <f t="shared" si="221"/>
        <v>4804611000</v>
      </c>
      <c r="M744" s="30">
        <f t="shared" si="221"/>
        <v>0</v>
      </c>
      <c r="N744" s="30">
        <f t="shared" si="221"/>
        <v>4804611000</v>
      </c>
      <c r="O744" s="30">
        <f t="shared" si="221"/>
        <v>10526205013</v>
      </c>
      <c r="P744" s="55"/>
      <c r="Q744" s="55"/>
    </row>
    <row r="745" spans="1:17" outlineLevel="2" x14ac:dyDescent="0.25">
      <c r="A745" s="8"/>
      <c r="B745" s="8"/>
      <c r="C745" s="8"/>
      <c r="D745" s="8"/>
      <c r="E745" s="8"/>
      <c r="F745" s="8"/>
      <c r="G745" s="8"/>
      <c r="H745" s="12"/>
      <c r="I745" s="18"/>
      <c r="J745" s="28"/>
      <c r="K745" s="40"/>
      <c r="L745" s="40"/>
      <c r="M745" s="40"/>
      <c r="N745" s="40"/>
      <c r="O745" s="40"/>
      <c r="P745" s="55"/>
      <c r="Q745" s="55"/>
    </row>
    <row r="746" spans="1:17" outlineLevel="2" x14ac:dyDescent="0.25">
      <c r="A746" s="8"/>
      <c r="B746" s="8"/>
      <c r="C746" s="8"/>
      <c r="D746" s="8"/>
      <c r="E746" s="8"/>
      <c r="F746" s="8"/>
      <c r="G746" s="8"/>
      <c r="H746" s="12"/>
      <c r="I746" s="16" t="s">
        <v>438</v>
      </c>
      <c r="J746" s="28"/>
      <c r="K746" s="40"/>
      <c r="L746" s="40"/>
      <c r="M746" s="40"/>
      <c r="N746" s="40"/>
      <c r="O746" s="40"/>
      <c r="P746" s="55"/>
      <c r="Q746" s="55"/>
    </row>
    <row r="747" spans="1:17" s="2" customFormat="1" ht="15" customHeight="1" outlineLevel="2" x14ac:dyDescent="0.25">
      <c r="A747" s="6">
        <v>24</v>
      </c>
      <c r="B747" s="6" t="s">
        <v>56</v>
      </c>
      <c r="C747" s="6" t="s">
        <v>289</v>
      </c>
      <c r="D747" s="6" t="s">
        <v>43</v>
      </c>
      <c r="E747" s="6" t="s">
        <v>47</v>
      </c>
      <c r="F747" s="6" t="s">
        <v>81</v>
      </c>
      <c r="G747" s="6" t="s">
        <v>170</v>
      </c>
      <c r="H747" s="13">
        <v>30483010</v>
      </c>
      <c r="I747" s="17" t="s">
        <v>346</v>
      </c>
      <c r="J747" s="29">
        <v>242000000</v>
      </c>
      <c r="K747" s="41">
        <v>0</v>
      </c>
      <c r="L747" s="41">
        <v>242000000</v>
      </c>
      <c r="M747" s="41">
        <v>0</v>
      </c>
      <c r="N747" s="41">
        <f t="shared" ref="N747:N756" si="222">L747-M747</f>
        <v>242000000</v>
      </c>
      <c r="O747" s="41">
        <f t="shared" ref="O747:O756" si="223">J747-(K747+L747)</f>
        <v>0</v>
      </c>
      <c r="P747" s="56" t="s">
        <v>297</v>
      </c>
      <c r="Q747" s="56" t="s">
        <v>295</v>
      </c>
    </row>
    <row r="748" spans="1:17" s="2" customFormat="1" ht="15" customHeight="1" outlineLevel="2" x14ac:dyDescent="0.25">
      <c r="A748" s="6">
        <v>24</v>
      </c>
      <c r="B748" s="6" t="s">
        <v>56</v>
      </c>
      <c r="C748" s="6" t="s">
        <v>289</v>
      </c>
      <c r="D748" s="6" t="s">
        <v>43</v>
      </c>
      <c r="E748" s="6" t="s">
        <v>47</v>
      </c>
      <c r="F748" s="6" t="s">
        <v>81</v>
      </c>
      <c r="G748" s="6" t="s">
        <v>170</v>
      </c>
      <c r="H748" s="13">
        <v>30322174</v>
      </c>
      <c r="I748" s="17" t="s">
        <v>461</v>
      </c>
      <c r="J748" s="29">
        <v>515221856</v>
      </c>
      <c r="K748" s="41">
        <v>515137912</v>
      </c>
      <c r="L748" s="41">
        <v>83944</v>
      </c>
      <c r="M748" s="41">
        <v>83944</v>
      </c>
      <c r="N748" s="41">
        <f t="shared" si="222"/>
        <v>0</v>
      </c>
      <c r="O748" s="41">
        <f t="shared" si="223"/>
        <v>0</v>
      </c>
      <c r="P748" s="56" t="s">
        <v>564</v>
      </c>
      <c r="Q748" s="56" t="s">
        <v>295</v>
      </c>
    </row>
    <row r="749" spans="1:17" s="2" customFormat="1" ht="15" customHeight="1" outlineLevel="2" x14ac:dyDescent="0.25">
      <c r="A749" s="6">
        <v>29</v>
      </c>
      <c r="B749" s="6" t="s">
        <v>56</v>
      </c>
      <c r="C749" s="6" t="s">
        <v>288</v>
      </c>
      <c r="D749" s="6" t="s">
        <v>43</v>
      </c>
      <c r="E749" s="6" t="s">
        <v>47</v>
      </c>
      <c r="F749" s="6" t="s">
        <v>561</v>
      </c>
      <c r="G749" s="6" t="s">
        <v>170</v>
      </c>
      <c r="H749" s="13">
        <v>30398377</v>
      </c>
      <c r="I749" s="17" t="s">
        <v>347</v>
      </c>
      <c r="J749" s="29">
        <v>33689000</v>
      </c>
      <c r="K749" s="41">
        <v>0</v>
      </c>
      <c r="L749" s="41">
        <v>33689000</v>
      </c>
      <c r="M749" s="41">
        <v>0</v>
      </c>
      <c r="N749" s="41">
        <f t="shared" si="222"/>
        <v>33689000</v>
      </c>
      <c r="O749" s="41">
        <f t="shared" si="223"/>
        <v>0</v>
      </c>
      <c r="P749" s="56" t="s">
        <v>279</v>
      </c>
      <c r="Q749" s="56" t="s">
        <v>10</v>
      </c>
    </row>
    <row r="750" spans="1:17" s="2" customFormat="1" ht="15" customHeight="1" outlineLevel="2" x14ac:dyDescent="0.25">
      <c r="A750" s="6">
        <v>31</v>
      </c>
      <c r="B750" s="6" t="s">
        <v>56</v>
      </c>
      <c r="C750" s="6" t="s">
        <v>276</v>
      </c>
      <c r="D750" s="6" t="s">
        <v>43</v>
      </c>
      <c r="E750" s="6" t="s">
        <v>47</v>
      </c>
      <c r="F750" s="6" t="s">
        <v>88</v>
      </c>
      <c r="G750" s="6" t="s">
        <v>9</v>
      </c>
      <c r="H750" s="13">
        <v>30351932</v>
      </c>
      <c r="I750" s="17" t="s">
        <v>619</v>
      </c>
      <c r="J750" s="29">
        <v>50318000</v>
      </c>
      <c r="K750" s="41">
        <v>10409508</v>
      </c>
      <c r="L750" s="41">
        <v>15095400</v>
      </c>
      <c r="M750" s="41">
        <v>0</v>
      </c>
      <c r="N750" s="41">
        <f t="shared" si="222"/>
        <v>15095400</v>
      </c>
      <c r="O750" s="41">
        <f t="shared" si="223"/>
        <v>24813092</v>
      </c>
      <c r="P750" s="56" t="s">
        <v>279</v>
      </c>
      <c r="Q750" s="56" t="s">
        <v>8</v>
      </c>
    </row>
    <row r="751" spans="1:17" s="2" customFormat="1" ht="15" customHeight="1" outlineLevel="2" x14ac:dyDescent="0.25">
      <c r="A751" s="6">
        <v>31</v>
      </c>
      <c r="B751" s="6" t="s">
        <v>56</v>
      </c>
      <c r="C751" s="6" t="s">
        <v>277</v>
      </c>
      <c r="D751" s="6" t="s">
        <v>43</v>
      </c>
      <c r="E751" s="6" t="s">
        <v>47</v>
      </c>
      <c r="F751" s="6" t="s">
        <v>15</v>
      </c>
      <c r="G751" s="6" t="s">
        <v>170</v>
      </c>
      <c r="H751" s="13">
        <v>30447539</v>
      </c>
      <c r="I751" s="17" t="s">
        <v>348</v>
      </c>
      <c r="J751" s="29">
        <v>188129000</v>
      </c>
      <c r="K751" s="41">
        <v>220000</v>
      </c>
      <c r="L751" s="41">
        <v>187909000</v>
      </c>
      <c r="M751" s="41">
        <v>0</v>
      </c>
      <c r="N751" s="41">
        <f t="shared" si="222"/>
        <v>187909000</v>
      </c>
      <c r="O751" s="41">
        <f t="shared" si="223"/>
        <v>0</v>
      </c>
      <c r="P751" s="56" t="s">
        <v>279</v>
      </c>
      <c r="Q751" s="56" t="s">
        <v>8</v>
      </c>
    </row>
    <row r="752" spans="1:17" s="2" customFormat="1" ht="15" customHeight="1" outlineLevel="2" x14ac:dyDescent="0.25">
      <c r="A752" s="6">
        <v>24</v>
      </c>
      <c r="B752" s="6" t="s">
        <v>56</v>
      </c>
      <c r="C752" s="6" t="s">
        <v>274</v>
      </c>
      <c r="D752" s="6" t="s">
        <v>43</v>
      </c>
      <c r="E752" s="6" t="s">
        <v>47</v>
      </c>
      <c r="F752" s="6" t="s">
        <v>561</v>
      </c>
      <c r="G752" s="6" t="s">
        <v>170</v>
      </c>
      <c r="H752" s="13" t="s">
        <v>443</v>
      </c>
      <c r="I752" s="17" t="s">
        <v>444</v>
      </c>
      <c r="J752" s="29">
        <v>359099988.79963976</v>
      </c>
      <c r="K752" s="41">
        <v>0</v>
      </c>
      <c r="L752" s="29">
        <v>359099988.79963976</v>
      </c>
      <c r="M752" s="41">
        <v>0</v>
      </c>
      <c r="N752" s="41">
        <f t="shared" si="222"/>
        <v>359099988.79963976</v>
      </c>
      <c r="O752" s="41">
        <f t="shared" si="223"/>
        <v>0</v>
      </c>
      <c r="P752" s="56" t="s">
        <v>516</v>
      </c>
      <c r="Q752" s="56" t="s">
        <v>295</v>
      </c>
    </row>
    <row r="753" spans="1:17" s="2" customFormat="1" ht="15" customHeight="1" outlineLevel="2" x14ac:dyDescent="0.25">
      <c r="A753" s="6">
        <v>24</v>
      </c>
      <c r="B753" s="6" t="s">
        <v>56</v>
      </c>
      <c r="C753" s="6" t="s">
        <v>290</v>
      </c>
      <c r="D753" s="6" t="s">
        <v>43</v>
      </c>
      <c r="E753" s="6" t="s">
        <v>47</v>
      </c>
      <c r="F753" s="6" t="s">
        <v>561</v>
      </c>
      <c r="G753" s="6" t="s">
        <v>170</v>
      </c>
      <c r="H753" s="13" t="s">
        <v>443</v>
      </c>
      <c r="I753" s="17" t="s">
        <v>445</v>
      </c>
      <c r="J753" s="29">
        <v>359099988.79963976</v>
      </c>
      <c r="K753" s="41">
        <v>0</v>
      </c>
      <c r="L753" s="29">
        <v>359099988.79963976</v>
      </c>
      <c r="M753" s="41">
        <v>0</v>
      </c>
      <c r="N753" s="41">
        <f t="shared" si="222"/>
        <v>359099988.79963976</v>
      </c>
      <c r="O753" s="41">
        <f t="shared" si="223"/>
        <v>0</v>
      </c>
      <c r="P753" s="56" t="s">
        <v>516</v>
      </c>
      <c r="Q753" s="56" t="s">
        <v>295</v>
      </c>
    </row>
    <row r="754" spans="1:17" s="2" customFormat="1" ht="15" customHeight="1" outlineLevel="2" x14ac:dyDescent="0.25">
      <c r="A754" s="6">
        <v>24</v>
      </c>
      <c r="B754" s="6" t="s">
        <v>56</v>
      </c>
      <c r="C754" s="6" t="s">
        <v>278</v>
      </c>
      <c r="D754" s="6" t="s">
        <v>43</v>
      </c>
      <c r="E754" s="6" t="s">
        <v>47</v>
      </c>
      <c r="F754" s="6" t="s">
        <v>561</v>
      </c>
      <c r="G754" s="6" t="s">
        <v>170</v>
      </c>
      <c r="H754" s="13" t="s">
        <v>443</v>
      </c>
      <c r="I754" s="17" t="s">
        <v>446</v>
      </c>
      <c r="J754" s="29">
        <v>359099988.79963976</v>
      </c>
      <c r="K754" s="41">
        <v>0</v>
      </c>
      <c r="L754" s="29">
        <v>359099988.79963976</v>
      </c>
      <c r="M754" s="41">
        <v>0</v>
      </c>
      <c r="N754" s="41">
        <f t="shared" si="222"/>
        <v>359099988.79963976</v>
      </c>
      <c r="O754" s="41">
        <f t="shared" si="223"/>
        <v>0</v>
      </c>
      <c r="P754" s="56" t="s">
        <v>516</v>
      </c>
      <c r="Q754" s="56" t="s">
        <v>295</v>
      </c>
    </row>
    <row r="755" spans="1:17" s="2" customFormat="1" ht="15" customHeight="1" outlineLevel="2" x14ac:dyDescent="0.25">
      <c r="A755" s="6">
        <v>33</v>
      </c>
      <c r="B755" s="6" t="s">
        <v>56</v>
      </c>
      <c r="C755" s="6" t="s">
        <v>288</v>
      </c>
      <c r="D755" s="6" t="s">
        <v>43</v>
      </c>
      <c r="E755" s="6" t="s">
        <v>47</v>
      </c>
      <c r="F755" s="6" t="s">
        <v>79</v>
      </c>
      <c r="G755" s="6" t="s">
        <v>170</v>
      </c>
      <c r="H755" s="13" t="s">
        <v>250</v>
      </c>
      <c r="I755" s="17" t="s">
        <v>441</v>
      </c>
      <c r="J755" s="29">
        <v>850348800</v>
      </c>
      <c r="K755" s="41">
        <v>0</v>
      </c>
      <c r="L755" s="29">
        <v>850348800</v>
      </c>
      <c r="M755" s="41">
        <v>0</v>
      </c>
      <c r="N755" s="41">
        <f t="shared" si="222"/>
        <v>850348800</v>
      </c>
      <c r="O755" s="41">
        <f t="shared" si="223"/>
        <v>0</v>
      </c>
      <c r="P755" s="56" t="s">
        <v>442</v>
      </c>
      <c r="Q755" s="56" t="s">
        <v>10</v>
      </c>
    </row>
    <row r="756" spans="1:17" s="2" customFormat="1" ht="15" customHeight="1" outlineLevel="2" x14ac:dyDescent="0.25">
      <c r="A756" s="6">
        <v>29</v>
      </c>
      <c r="B756" s="6" t="s">
        <v>56</v>
      </c>
      <c r="C756" s="6" t="s">
        <v>276</v>
      </c>
      <c r="D756" s="6" t="s">
        <v>43</v>
      </c>
      <c r="E756" s="6" t="s">
        <v>47</v>
      </c>
      <c r="F756" s="6" t="s">
        <v>88</v>
      </c>
      <c r="G756" s="6" t="s">
        <v>170</v>
      </c>
      <c r="H756" s="13">
        <v>30458546</v>
      </c>
      <c r="I756" s="17" t="s">
        <v>432</v>
      </c>
      <c r="J756" s="29">
        <v>404955000</v>
      </c>
      <c r="K756" s="41">
        <v>0</v>
      </c>
      <c r="L756" s="41">
        <v>404955000</v>
      </c>
      <c r="M756" s="41">
        <v>0</v>
      </c>
      <c r="N756" s="41">
        <f t="shared" si="222"/>
        <v>404955000</v>
      </c>
      <c r="O756" s="41">
        <f t="shared" si="223"/>
        <v>0</v>
      </c>
      <c r="P756" s="56" t="s">
        <v>416</v>
      </c>
      <c r="Q756" s="56" t="s">
        <v>10</v>
      </c>
    </row>
    <row r="757" spans="1:17" outlineLevel="2" x14ac:dyDescent="0.25">
      <c r="A757" s="8"/>
      <c r="B757" s="8"/>
      <c r="C757" s="8"/>
      <c r="D757" s="8"/>
      <c r="E757" s="8"/>
      <c r="F757" s="8"/>
      <c r="G757" s="8"/>
      <c r="H757" s="12"/>
      <c r="I757" s="16" t="s">
        <v>338</v>
      </c>
      <c r="J757" s="30">
        <f t="shared" ref="J757:O757" si="224">SUBTOTAL(9,J747:J756)</f>
        <v>3361961622.3989191</v>
      </c>
      <c r="K757" s="30">
        <f t="shared" si="224"/>
        <v>525767420</v>
      </c>
      <c r="L757" s="30">
        <f t="shared" si="224"/>
        <v>2811381110.3989191</v>
      </c>
      <c r="M757" s="30">
        <f t="shared" si="224"/>
        <v>83944</v>
      </c>
      <c r="N757" s="30">
        <f t="shared" si="224"/>
        <v>2811297166.3989191</v>
      </c>
      <c r="O757" s="30">
        <f t="shared" si="224"/>
        <v>24813092</v>
      </c>
      <c r="P757" s="55"/>
      <c r="Q757" s="55"/>
    </row>
    <row r="758" spans="1:17" outlineLevel="2" x14ac:dyDescent="0.25">
      <c r="A758" s="8"/>
      <c r="B758" s="8"/>
      <c r="C758" s="8"/>
      <c r="D758" s="8"/>
      <c r="E758" s="8"/>
      <c r="F758" s="8"/>
      <c r="G758" s="8"/>
      <c r="H758" s="12"/>
      <c r="I758" s="18"/>
      <c r="J758" s="28"/>
      <c r="K758" s="40"/>
      <c r="L758" s="40"/>
      <c r="M758" s="40"/>
      <c r="N758" s="40"/>
      <c r="O758" s="40"/>
      <c r="P758" s="55"/>
      <c r="Q758" s="55"/>
    </row>
    <row r="759" spans="1:17" outlineLevel="2" x14ac:dyDescent="0.25">
      <c r="A759" s="8"/>
      <c r="B759" s="8"/>
      <c r="C759" s="8"/>
      <c r="D759" s="8"/>
      <c r="E759" s="8"/>
      <c r="F759" s="8"/>
      <c r="G759" s="8"/>
      <c r="H759" s="12"/>
      <c r="I759" s="16" t="s">
        <v>280</v>
      </c>
      <c r="J759" s="28"/>
      <c r="K759" s="40"/>
      <c r="L759" s="40"/>
      <c r="M759" s="40"/>
      <c r="N759" s="40"/>
      <c r="O759" s="40"/>
      <c r="P759" s="55"/>
      <c r="Q759" s="55"/>
    </row>
    <row r="760" spans="1:17" s="2" customFormat="1" ht="15" customHeight="1" outlineLevel="2" x14ac:dyDescent="0.25">
      <c r="A760" s="6">
        <v>31</v>
      </c>
      <c r="B760" s="6" t="s">
        <v>11</v>
      </c>
      <c r="C760" s="6" t="s">
        <v>277</v>
      </c>
      <c r="D760" s="6" t="s">
        <v>43</v>
      </c>
      <c r="E760" s="6" t="s">
        <v>47</v>
      </c>
      <c r="F760" s="6" t="s">
        <v>88</v>
      </c>
      <c r="G760" s="6" t="s">
        <v>170</v>
      </c>
      <c r="H760" s="13">
        <v>30384677</v>
      </c>
      <c r="I760" s="17" t="s">
        <v>261</v>
      </c>
      <c r="J760" s="29">
        <v>25266986000</v>
      </c>
      <c r="K760" s="41">
        <v>0</v>
      </c>
      <c r="L760" s="41">
        <f>1000000000+50136056</f>
        <v>1050136056</v>
      </c>
      <c r="M760" s="41">
        <v>0</v>
      </c>
      <c r="N760" s="41">
        <f t="shared" ref="N760:N761" si="225">L760-M760</f>
        <v>1050136056</v>
      </c>
      <c r="O760" s="41">
        <f>J760-(K760+L760)</f>
        <v>24216849944</v>
      </c>
      <c r="P760" s="56" t="s">
        <v>283</v>
      </c>
      <c r="Q760" s="56" t="s">
        <v>8</v>
      </c>
    </row>
    <row r="761" spans="1:17" s="2" customFormat="1" ht="15" customHeight="1" outlineLevel="2" x14ac:dyDescent="0.25">
      <c r="A761" s="6">
        <v>31</v>
      </c>
      <c r="B761" s="6" t="s">
        <v>11</v>
      </c>
      <c r="C761" s="6" t="s">
        <v>276</v>
      </c>
      <c r="D761" s="6" t="s">
        <v>43</v>
      </c>
      <c r="E761" s="6" t="s">
        <v>47</v>
      </c>
      <c r="F761" s="6" t="s">
        <v>561</v>
      </c>
      <c r="G761" s="6" t="s">
        <v>9</v>
      </c>
      <c r="H761" s="13">
        <v>30135200</v>
      </c>
      <c r="I761" s="17" t="s">
        <v>271</v>
      </c>
      <c r="J761" s="29">
        <v>50167000</v>
      </c>
      <c r="K761" s="41">
        <v>0</v>
      </c>
      <c r="L761" s="41">
        <v>10000000</v>
      </c>
      <c r="M761" s="41">
        <v>0</v>
      </c>
      <c r="N761" s="41">
        <f t="shared" si="225"/>
        <v>10000000</v>
      </c>
      <c r="O761" s="41">
        <f>J761-(K761+L761)</f>
        <v>40167000</v>
      </c>
      <c r="P761" s="56" t="s">
        <v>283</v>
      </c>
      <c r="Q761" s="56" t="s">
        <v>417</v>
      </c>
    </row>
    <row r="762" spans="1:17" outlineLevel="2" x14ac:dyDescent="0.25">
      <c r="A762" s="8"/>
      <c r="B762" s="8"/>
      <c r="C762" s="8"/>
      <c r="D762" s="8"/>
      <c r="E762" s="8"/>
      <c r="F762" s="8"/>
      <c r="G762" s="8"/>
      <c r="H762" s="12"/>
      <c r="I762" s="16" t="s">
        <v>293</v>
      </c>
      <c r="J762" s="30">
        <f t="shared" ref="J762:O762" si="226">SUBTOTAL(9,J760:J761)</f>
        <v>25317153000</v>
      </c>
      <c r="K762" s="30">
        <f t="shared" si="226"/>
        <v>0</v>
      </c>
      <c r="L762" s="30">
        <f t="shared" si="226"/>
        <v>1060136056</v>
      </c>
      <c r="M762" s="30">
        <f t="shared" si="226"/>
        <v>0</v>
      </c>
      <c r="N762" s="30">
        <f t="shared" si="226"/>
        <v>1060136056</v>
      </c>
      <c r="O762" s="30">
        <f t="shared" si="226"/>
        <v>24257016944</v>
      </c>
      <c r="P762" s="55"/>
      <c r="Q762" s="55"/>
    </row>
    <row r="763" spans="1:17" outlineLevel="2" x14ac:dyDescent="0.25">
      <c r="A763" s="8"/>
      <c r="B763" s="8"/>
      <c r="C763" s="8"/>
      <c r="D763" s="8"/>
      <c r="E763" s="8"/>
      <c r="F763" s="8"/>
      <c r="G763" s="8"/>
      <c r="H763" s="12"/>
      <c r="I763" s="18"/>
      <c r="J763" s="28"/>
      <c r="K763" s="40"/>
      <c r="L763" s="40"/>
      <c r="M763" s="40"/>
      <c r="N763" s="40"/>
      <c r="O763" s="40"/>
      <c r="P763" s="55"/>
      <c r="Q763" s="55"/>
    </row>
    <row r="764" spans="1:17" outlineLevel="1" x14ac:dyDescent="0.25">
      <c r="A764" s="8"/>
      <c r="B764" s="8"/>
      <c r="C764" s="8"/>
      <c r="D764" s="8"/>
      <c r="E764" s="9"/>
      <c r="F764" s="8"/>
      <c r="G764" s="8"/>
      <c r="H764" s="12"/>
      <c r="I764" s="19" t="s">
        <v>211</v>
      </c>
      <c r="J764" s="31">
        <f t="shared" ref="J764:O764" si="227">J762+J757+J744</f>
        <v>65316955859.398918</v>
      </c>
      <c r="K764" s="31">
        <f t="shared" si="227"/>
        <v>21832792644</v>
      </c>
      <c r="L764" s="31">
        <f t="shared" si="227"/>
        <v>8676128166.3989182</v>
      </c>
      <c r="M764" s="31">
        <f t="shared" si="227"/>
        <v>83944</v>
      </c>
      <c r="N764" s="31">
        <f t="shared" si="227"/>
        <v>8676044222.3989182</v>
      </c>
      <c r="O764" s="31">
        <f t="shared" si="227"/>
        <v>34808035049</v>
      </c>
      <c r="P764" s="55"/>
      <c r="Q764" s="55"/>
    </row>
    <row r="765" spans="1:17" s="3" customFormat="1" outlineLevel="1" x14ac:dyDescent="0.25">
      <c r="A765" s="8"/>
      <c r="B765" s="8"/>
      <c r="C765" s="8"/>
      <c r="D765" s="8"/>
      <c r="E765" s="9"/>
      <c r="F765" s="8"/>
      <c r="G765" s="8"/>
      <c r="H765" s="12"/>
      <c r="I765" s="20"/>
      <c r="J765" s="32"/>
      <c r="K765" s="42"/>
      <c r="L765" s="42"/>
      <c r="M765" s="42"/>
      <c r="N765" s="42"/>
      <c r="O765" s="42"/>
      <c r="P765" s="55"/>
      <c r="Q765" s="55"/>
    </row>
    <row r="766" spans="1:17" ht="18.75" outlineLevel="1" x14ac:dyDescent="0.3">
      <c r="A766" s="8"/>
      <c r="B766" s="8"/>
      <c r="C766" s="8"/>
      <c r="D766" s="8"/>
      <c r="E766" s="9"/>
      <c r="F766" s="8"/>
      <c r="G766" s="8"/>
      <c r="H766" s="12"/>
      <c r="I766" s="53" t="s">
        <v>238</v>
      </c>
      <c r="J766" s="54">
        <f>J764+J735+J716+J686+J665</f>
        <v>98724034261.398926</v>
      </c>
      <c r="K766" s="54">
        <f>K764+K735+K716+K686+K665</f>
        <v>29541980043</v>
      </c>
      <c r="L766" s="54">
        <f t="shared" ref="L766:O766" si="228">L764+L735+L716+L686+L665</f>
        <v>14924852489.398918</v>
      </c>
      <c r="M766" s="54">
        <f t="shared" si="228"/>
        <v>71837988</v>
      </c>
      <c r="N766" s="54">
        <f t="shared" si="228"/>
        <v>14853014501.398918</v>
      </c>
      <c r="O766" s="54">
        <f t="shared" si="228"/>
        <v>54257201729</v>
      </c>
      <c r="P766" s="55"/>
      <c r="Q766" s="55"/>
    </row>
    <row r="767" spans="1:17" s="3" customFormat="1" outlineLevel="1" x14ac:dyDescent="0.25">
      <c r="A767" s="8"/>
      <c r="B767" s="8"/>
      <c r="C767" s="8"/>
      <c r="D767" s="8"/>
      <c r="E767" s="9"/>
      <c r="F767" s="8"/>
      <c r="G767" s="8"/>
      <c r="H767" s="12"/>
      <c r="I767" s="20"/>
      <c r="J767" s="32"/>
      <c r="K767" s="42"/>
      <c r="L767" s="42"/>
      <c r="M767" s="42"/>
      <c r="N767" s="42"/>
      <c r="O767" s="42"/>
      <c r="P767" s="55"/>
      <c r="Q767" s="55"/>
    </row>
    <row r="768" spans="1:17" s="3" customFormat="1" ht="21" outlineLevel="1" x14ac:dyDescent="0.35">
      <c r="A768" s="8"/>
      <c r="B768" s="8"/>
      <c r="C768" s="8"/>
      <c r="D768" s="8"/>
      <c r="E768" s="9"/>
      <c r="F768" s="8"/>
      <c r="G768" s="8"/>
      <c r="H768" s="12"/>
      <c r="I768" s="61" t="s">
        <v>447</v>
      </c>
      <c r="J768" s="32"/>
      <c r="K768" s="42"/>
      <c r="L768" s="42"/>
      <c r="M768" s="42"/>
      <c r="N768" s="42"/>
      <c r="O768" s="42"/>
      <c r="P768" s="55"/>
      <c r="Q768" s="55"/>
    </row>
    <row r="769" spans="1:17" s="3" customFormat="1" outlineLevel="1" x14ac:dyDescent="0.25">
      <c r="A769" s="8"/>
      <c r="B769" s="8"/>
      <c r="C769" s="8"/>
      <c r="D769" s="8"/>
      <c r="E769" s="9"/>
      <c r="F769" s="8"/>
      <c r="G769" s="8"/>
      <c r="H769" s="12"/>
      <c r="I769" s="20"/>
      <c r="J769" s="32"/>
      <c r="K769" s="42"/>
      <c r="L769" s="42"/>
      <c r="M769" s="42"/>
      <c r="N769" s="42"/>
      <c r="O769" s="42"/>
      <c r="P769" s="55"/>
      <c r="Q769" s="55"/>
    </row>
    <row r="770" spans="1:17" s="3" customFormat="1" outlineLevel="1" x14ac:dyDescent="0.25">
      <c r="A770" s="8"/>
      <c r="B770" s="8"/>
      <c r="C770" s="8"/>
      <c r="D770" s="8"/>
      <c r="E770" s="9"/>
      <c r="F770" s="8"/>
      <c r="G770" s="8"/>
      <c r="H770" s="12"/>
      <c r="I770" s="16" t="s">
        <v>280</v>
      </c>
      <c r="J770" s="32"/>
      <c r="K770" s="42"/>
      <c r="L770" s="42"/>
      <c r="M770" s="42"/>
      <c r="N770" s="42"/>
      <c r="O770" s="42"/>
      <c r="P770" s="55"/>
      <c r="Q770" s="55"/>
    </row>
    <row r="771" spans="1:17" s="2" customFormat="1" ht="15" customHeight="1" outlineLevel="2" x14ac:dyDescent="0.25">
      <c r="A771" s="6">
        <v>29</v>
      </c>
      <c r="B771" s="6" t="s">
        <v>11</v>
      </c>
      <c r="C771" s="6" t="s">
        <v>278</v>
      </c>
      <c r="D771" s="6" t="s">
        <v>447</v>
      </c>
      <c r="E771" s="6" t="s">
        <v>48</v>
      </c>
      <c r="F771" s="6" t="s">
        <v>561</v>
      </c>
      <c r="G771" s="6" t="s">
        <v>170</v>
      </c>
      <c r="H771" s="13" t="s">
        <v>455</v>
      </c>
      <c r="I771" s="17" t="s">
        <v>520</v>
      </c>
      <c r="J771" s="29">
        <v>550000000</v>
      </c>
      <c r="K771" s="41">
        <v>0</v>
      </c>
      <c r="L771" s="41">
        <v>448000000</v>
      </c>
      <c r="M771" s="41">
        <v>0</v>
      </c>
      <c r="N771" s="41">
        <f t="shared" ref="N771:N774" si="229">L771-M771</f>
        <v>448000000</v>
      </c>
      <c r="O771" s="41">
        <f>J771-(K771+L771)</f>
        <v>102000000</v>
      </c>
      <c r="P771" s="56" t="s">
        <v>284</v>
      </c>
      <c r="Q771" s="56" t="s">
        <v>10</v>
      </c>
    </row>
    <row r="772" spans="1:17" s="2" customFormat="1" ht="15" customHeight="1" outlineLevel="2" x14ac:dyDescent="0.25">
      <c r="A772" s="6">
        <v>29</v>
      </c>
      <c r="B772" s="6" t="s">
        <v>11</v>
      </c>
      <c r="C772" s="6" t="s">
        <v>278</v>
      </c>
      <c r="D772" s="6" t="s">
        <v>447</v>
      </c>
      <c r="E772" s="6" t="s">
        <v>48</v>
      </c>
      <c r="F772" s="6" t="s">
        <v>561</v>
      </c>
      <c r="G772" s="6" t="s">
        <v>170</v>
      </c>
      <c r="H772" s="13" t="s">
        <v>455</v>
      </c>
      <c r="I772" s="17" t="s">
        <v>521</v>
      </c>
      <c r="J772" s="29">
        <v>750000000</v>
      </c>
      <c r="K772" s="41">
        <v>0</v>
      </c>
      <c r="L772" s="41">
        <v>750000000</v>
      </c>
      <c r="M772" s="41">
        <v>0</v>
      </c>
      <c r="N772" s="41">
        <f t="shared" si="229"/>
        <v>750000000</v>
      </c>
      <c r="O772" s="41">
        <f>J772-(K772+L772)</f>
        <v>0</v>
      </c>
      <c r="P772" s="56" t="s">
        <v>284</v>
      </c>
      <c r="Q772" s="56" t="s">
        <v>10</v>
      </c>
    </row>
    <row r="773" spans="1:17" s="2" customFormat="1" ht="15" customHeight="1" outlineLevel="2" x14ac:dyDescent="0.25">
      <c r="A773" s="6">
        <v>31</v>
      </c>
      <c r="B773" s="6" t="s">
        <v>11</v>
      </c>
      <c r="C773" s="6" t="s">
        <v>278</v>
      </c>
      <c r="D773" s="6" t="s">
        <v>447</v>
      </c>
      <c r="E773" s="6" t="s">
        <v>31</v>
      </c>
      <c r="F773" s="6" t="s">
        <v>561</v>
      </c>
      <c r="G773" s="6" t="s">
        <v>170</v>
      </c>
      <c r="H773" s="13">
        <v>30128503</v>
      </c>
      <c r="I773" s="17" t="s">
        <v>380</v>
      </c>
      <c r="J773" s="29">
        <v>581779000</v>
      </c>
      <c r="K773" s="41">
        <v>0</v>
      </c>
      <c r="L773" s="41">
        <v>200000000</v>
      </c>
      <c r="M773" s="41">
        <v>0</v>
      </c>
      <c r="N773" s="41">
        <f t="shared" si="229"/>
        <v>200000000</v>
      </c>
      <c r="O773" s="41">
        <f>J773-(K773+L773)</f>
        <v>381779000</v>
      </c>
      <c r="P773" s="56" t="s">
        <v>515</v>
      </c>
      <c r="Q773" s="56" t="s">
        <v>8</v>
      </c>
    </row>
    <row r="774" spans="1:17" s="2" customFormat="1" ht="15" customHeight="1" outlineLevel="2" x14ac:dyDescent="0.25">
      <c r="A774" s="6">
        <v>29</v>
      </c>
      <c r="B774" s="6" t="s">
        <v>11</v>
      </c>
      <c r="C774" s="6" t="s">
        <v>278</v>
      </c>
      <c r="D774" s="6" t="s">
        <v>447</v>
      </c>
      <c r="E774" s="6" t="s">
        <v>24</v>
      </c>
      <c r="F774" s="6" t="s">
        <v>561</v>
      </c>
      <c r="G774" s="6" t="s">
        <v>170</v>
      </c>
      <c r="H774" s="13">
        <v>30450875</v>
      </c>
      <c r="I774" s="17" t="s">
        <v>427</v>
      </c>
      <c r="J774" s="29">
        <v>324231000</v>
      </c>
      <c r="K774" s="41">
        <v>0</v>
      </c>
      <c r="L774" s="41">
        <v>324231000</v>
      </c>
      <c r="M774" s="41">
        <v>0</v>
      </c>
      <c r="N774" s="41">
        <f t="shared" si="229"/>
        <v>324231000</v>
      </c>
      <c r="O774" s="41">
        <f>J774-(K774+L774)</f>
        <v>0</v>
      </c>
      <c r="P774" s="56" t="s">
        <v>283</v>
      </c>
      <c r="Q774" s="56" t="s">
        <v>10</v>
      </c>
    </row>
    <row r="775" spans="1:17" s="3" customFormat="1" outlineLevel="1" x14ac:dyDescent="0.25">
      <c r="A775" s="8"/>
      <c r="B775" s="8"/>
      <c r="C775" s="8"/>
      <c r="D775" s="8"/>
      <c r="E775" s="9"/>
      <c r="F775" s="8"/>
      <c r="G775" s="8"/>
      <c r="H775" s="12"/>
      <c r="I775" s="16" t="s">
        <v>293</v>
      </c>
      <c r="J775" s="30">
        <f t="shared" ref="J775:O775" si="230">SUBTOTAL(9,J771:J774)</f>
        <v>2206010000</v>
      </c>
      <c r="K775" s="30">
        <f t="shared" si="230"/>
        <v>0</v>
      </c>
      <c r="L775" s="30">
        <f t="shared" si="230"/>
        <v>1722231000</v>
      </c>
      <c r="M775" s="30">
        <f t="shared" si="230"/>
        <v>0</v>
      </c>
      <c r="N775" s="30">
        <f t="shared" si="230"/>
        <v>1722231000</v>
      </c>
      <c r="O775" s="30">
        <f t="shared" si="230"/>
        <v>483779000</v>
      </c>
      <c r="P775" s="55"/>
      <c r="Q775" s="55"/>
    </row>
    <row r="776" spans="1:17" s="3" customFormat="1" outlineLevel="1" x14ac:dyDescent="0.25">
      <c r="A776" s="8"/>
      <c r="B776" s="8"/>
      <c r="C776" s="8"/>
      <c r="D776" s="8"/>
      <c r="E776" s="9"/>
      <c r="F776" s="8"/>
      <c r="G776" s="8"/>
      <c r="H776" s="12"/>
      <c r="I776" s="20"/>
      <c r="J776" s="32"/>
      <c r="K776" s="42"/>
      <c r="L776" s="42"/>
      <c r="M776" s="42"/>
      <c r="N776" s="42"/>
      <c r="O776" s="42"/>
      <c r="P776" s="55"/>
      <c r="Q776" s="55"/>
    </row>
    <row r="777" spans="1:17" s="3" customFormat="1" ht="18.75" outlineLevel="1" x14ac:dyDescent="0.3">
      <c r="A777" s="8"/>
      <c r="B777" s="8"/>
      <c r="C777" s="8"/>
      <c r="D777" s="8"/>
      <c r="E777" s="9"/>
      <c r="F777" s="8"/>
      <c r="G777" s="8"/>
      <c r="H777" s="12"/>
      <c r="I777" s="62" t="s">
        <v>454</v>
      </c>
      <c r="J777" s="63">
        <f>J775</f>
        <v>2206010000</v>
      </c>
      <c r="K777" s="63">
        <f>K775</f>
        <v>0</v>
      </c>
      <c r="L777" s="63">
        <f t="shared" ref="L777:O777" si="231">L775</f>
        <v>1722231000</v>
      </c>
      <c r="M777" s="63">
        <f t="shared" si="231"/>
        <v>0</v>
      </c>
      <c r="N777" s="63">
        <f t="shared" si="231"/>
        <v>1722231000</v>
      </c>
      <c r="O777" s="63">
        <f t="shared" si="231"/>
        <v>483779000</v>
      </c>
      <c r="P777" s="55"/>
      <c r="Q777" s="55"/>
    </row>
    <row r="778" spans="1:17" s="3" customFormat="1" outlineLevel="1" x14ac:dyDescent="0.25">
      <c r="A778" s="8"/>
      <c r="B778" s="8"/>
      <c r="C778" s="8"/>
      <c r="D778" s="8"/>
      <c r="E778" s="9"/>
      <c r="F778" s="8"/>
      <c r="G778" s="8"/>
      <c r="H778" s="12"/>
      <c r="I778" s="20"/>
      <c r="J778" s="32"/>
      <c r="K778" s="42"/>
      <c r="L778" s="42"/>
      <c r="M778" s="42"/>
      <c r="N778" s="42"/>
      <c r="O778" s="42"/>
      <c r="P778" s="55"/>
      <c r="Q778" s="55"/>
    </row>
    <row r="779" spans="1:17" s="3" customFormat="1" ht="21" outlineLevel="1" x14ac:dyDescent="0.35">
      <c r="A779" s="8"/>
      <c r="B779" s="8"/>
      <c r="C779" s="8"/>
      <c r="D779" s="8"/>
      <c r="E779" s="9"/>
      <c r="F779" s="8"/>
      <c r="G779" s="8"/>
      <c r="H779" s="12"/>
      <c r="I779" s="61" t="s">
        <v>239</v>
      </c>
      <c r="J779" s="32"/>
      <c r="K779" s="42"/>
      <c r="L779" s="42"/>
      <c r="M779" s="42"/>
      <c r="N779" s="42"/>
      <c r="O779" s="42"/>
      <c r="P779" s="55"/>
      <c r="Q779" s="55"/>
    </row>
    <row r="780" spans="1:17" s="3" customFormat="1" outlineLevel="1" x14ac:dyDescent="0.25">
      <c r="A780" s="8"/>
      <c r="B780" s="8"/>
      <c r="C780" s="8"/>
      <c r="D780" s="8"/>
      <c r="E780" s="9"/>
      <c r="F780" s="8"/>
      <c r="G780" s="8"/>
      <c r="H780" s="12"/>
      <c r="I780" s="16" t="s">
        <v>273</v>
      </c>
      <c r="J780" s="32"/>
      <c r="K780" s="42"/>
      <c r="L780" s="42"/>
      <c r="M780" s="42"/>
      <c r="N780" s="42"/>
      <c r="O780" s="42"/>
      <c r="P780" s="55"/>
      <c r="Q780" s="55"/>
    </row>
    <row r="781" spans="1:17" s="2" customFormat="1" ht="15" customHeight="1" outlineLevel="2" x14ac:dyDescent="0.25">
      <c r="A781" s="6">
        <v>33</v>
      </c>
      <c r="B781" s="6" t="s">
        <v>5</v>
      </c>
      <c r="C781" s="6" t="s">
        <v>277</v>
      </c>
      <c r="D781" s="6" t="s">
        <v>48</v>
      </c>
      <c r="E781" s="6" t="s">
        <v>48</v>
      </c>
      <c r="F781" s="6" t="s">
        <v>561</v>
      </c>
      <c r="G781" s="6" t="s">
        <v>170</v>
      </c>
      <c r="H781" s="13">
        <v>30429222</v>
      </c>
      <c r="I781" s="17" t="s">
        <v>262</v>
      </c>
      <c r="J781" s="29">
        <v>4529449000</v>
      </c>
      <c r="K781" s="41">
        <v>995670000</v>
      </c>
      <c r="L781" s="41">
        <v>2000000000</v>
      </c>
      <c r="M781" s="41">
        <v>0</v>
      </c>
      <c r="N781" s="41">
        <f>L781-M781</f>
        <v>2000000000</v>
      </c>
      <c r="O781" s="41">
        <f>J781-(K781+L781)</f>
        <v>1533779000</v>
      </c>
      <c r="P781" s="56" t="s">
        <v>275</v>
      </c>
      <c r="Q781" s="56" t="s">
        <v>12</v>
      </c>
    </row>
    <row r="782" spans="1:17" outlineLevel="2" x14ac:dyDescent="0.25">
      <c r="A782" s="8"/>
      <c r="B782" s="8"/>
      <c r="C782" s="8"/>
      <c r="D782" s="8"/>
      <c r="E782" s="8"/>
      <c r="F782" s="8"/>
      <c r="G782" s="8"/>
      <c r="H782" s="12"/>
      <c r="I782" s="22" t="s">
        <v>437</v>
      </c>
      <c r="J782" s="33">
        <f t="shared" ref="J782:O782" si="232">SUBTOTAL(9,J781:J781)</f>
        <v>4529449000</v>
      </c>
      <c r="K782" s="33">
        <f t="shared" si="232"/>
        <v>995670000</v>
      </c>
      <c r="L782" s="33">
        <f t="shared" si="232"/>
        <v>2000000000</v>
      </c>
      <c r="M782" s="33">
        <f t="shared" si="232"/>
        <v>0</v>
      </c>
      <c r="N782" s="33">
        <f t="shared" si="232"/>
        <v>2000000000</v>
      </c>
      <c r="O782" s="33">
        <f t="shared" si="232"/>
        <v>1533779000</v>
      </c>
      <c r="P782" s="55"/>
      <c r="Q782" s="55"/>
    </row>
    <row r="783" spans="1:17" outlineLevel="2" x14ac:dyDescent="0.25">
      <c r="A783" s="8"/>
      <c r="B783" s="8"/>
      <c r="C783" s="8"/>
      <c r="D783" s="8"/>
      <c r="E783" s="8"/>
      <c r="F783" s="8"/>
      <c r="G783" s="8"/>
      <c r="H783" s="12"/>
      <c r="I783" s="18"/>
      <c r="J783" s="28"/>
      <c r="K783" s="40"/>
      <c r="L783" s="40"/>
      <c r="M783" s="40"/>
      <c r="N783" s="40"/>
      <c r="O783" s="40"/>
      <c r="P783" s="55"/>
      <c r="Q783" s="55"/>
    </row>
    <row r="784" spans="1:17" outlineLevel="2" x14ac:dyDescent="0.25">
      <c r="A784" s="8"/>
      <c r="B784" s="8"/>
      <c r="C784" s="8"/>
      <c r="D784" s="8"/>
      <c r="E784" s="8"/>
      <c r="F784" s="8"/>
      <c r="G784" s="8"/>
      <c r="H784" s="12"/>
      <c r="I784" s="16" t="s">
        <v>438</v>
      </c>
      <c r="J784" s="28"/>
      <c r="K784" s="40"/>
      <c r="L784" s="40"/>
      <c r="M784" s="40"/>
      <c r="N784" s="40"/>
      <c r="O784" s="40"/>
      <c r="P784" s="55"/>
      <c r="Q784" s="55"/>
    </row>
    <row r="785" spans="1:17" s="2" customFormat="1" ht="15" customHeight="1" outlineLevel="2" x14ac:dyDescent="0.25">
      <c r="A785" s="6">
        <v>22</v>
      </c>
      <c r="B785" s="6" t="s">
        <v>56</v>
      </c>
      <c r="C785" s="6" t="s">
        <v>288</v>
      </c>
      <c r="D785" s="6" t="s">
        <v>48</v>
      </c>
      <c r="E785" s="6" t="s">
        <v>48</v>
      </c>
      <c r="F785" s="6" t="s">
        <v>561</v>
      </c>
      <c r="G785" s="6" t="s">
        <v>170</v>
      </c>
      <c r="H785" s="13">
        <v>30430874</v>
      </c>
      <c r="I785" s="17" t="s">
        <v>349</v>
      </c>
      <c r="J785" s="29">
        <v>403457000</v>
      </c>
      <c r="K785" s="41">
        <v>0</v>
      </c>
      <c r="L785" s="41">
        <v>384067000</v>
      </c>
      <c r="M785" s="41">
        <v>0</v>
      </c>
      <c r="N785" s="41">
        <f t="shared" ref="N785:N788" si="233">L785-M785</f>
        <v>384067000</v>
      </c>
      <c r="O785" s="41">
        <f>J785-(K785+L785)</f>
        <v>19390000</v>
      </c>
      <c r="P785" s="56" t="s">
        <v>515</v>
      </c>
      <c r="Q785" s="56" t="s">
        <v>10</v>
      </c>
    </row>
    <row r="786" spans="1:17" s="2" customFormat="1" ht="15" customHeight="1" outlineLevel="2" x14ac:dyDescent="0.25">
      <c r="A786" s="6">
        <v>29</v>
      </c>
      <c r="B786" s="6" t="s">
        <v>56</v>
      </c>
      <c r="C786" s="6" t="s">
        <v>285</v>
      </c>
      <c r="D786" s="6" t="s">
        <v>48</v>
      </c>
      <c r="E786" s="6" t="s">
        <v>48</v>
      </c>
      <c r="F786" s="6" t="s">
        <v>561</v>
      </c>
      <c r="G786" s="6" t="s">
        <v>170</v>
      </c>
      <c r="H786" s="13">
        <v>30415731</v>
      </c>
      <c r="I786" s="17" t="s">
        <v>433</v>
      </c>
      <c r="J786" s="29">
        <v>669066000</v>
      </c>
      <c r="K786" s="41">
        <v>0</v>
      </c>
      <c r="L786" s="41">
        <v>669066000</v>
      </c>
      <c r="M786" s="41">
        <v>0</v>
      </c>
      <c r="N786" s="41">
        <f t="shared" si="233"/>
        <v>669066000</v>
      </c>
      <c r="O786" s="41">
        <f>J786-(K786+L786)</f>
        <v>0</v>
      </c>
      <c r="P786" s="56" t="s">
        <v>279</v>
      </c>
      <c r="Q786" s="56" t="s">
        <v>10</v>
      </c>
    </row>
    <row r="787" spans="1:17" s="2" customFormat="1" ht="15" customHeight="1" outlineLevel="2" x14ac:dyDescent="0.25">
      <c r="A787" s="6">
        <v>31</v>
      </c>
      <c r="B787" s="6" t="s">
        <v>56</v>
      </c>
      <c r="C787" s="6" t="s">
        <v>288</v>
      </c>
      <c r="D787" s="6" t="s">
        <v>48</v>
      </c>
      <c r="E787" s="6" t="s">
        <v>48</v>
      </c>
      <c r="F787" s="6" t="s">
        <v>561</v>
      </c>
      <c r="G787" s="6" t="s">
        <v>170</v>
      </c>
      <c r="H787" s="13">
        <v>30460140</v>
      </c>
      <c r="I787" s="17" t="s">
        <v>350</v>
      </c>
      <c r="J787" s="29">
        <v>3000000000</v>
      </c>
      <c r="K787" s="41">
        <v>0</v>
      </c>
      <c r="L787" s="41">
        <v>400000000</v>
      </c>
      <c r="M787" s="41">
        <v>0</v>
      </c>
      <c r="N787" s="41">
        <f t="shared" si="233"/>
        <v>400000000</v>
      </c>
      <c r="O787" s="41">
        <f>J787-(K787+L787)</f>
        <v>2600000000</v>
      </c>
      <c r="P787" s="56" t="s">
        <v>297</v>
      </c>
      <c r="Q787" s="56" t="s">
        <v>10</v>
      </c>
    </row>
    <row r="788" spans="1:17" s="2" customFormat="1" ht="15" customHeight="1" outlineLevel="2" x14ac:dyDescent="0.25">
      <c r="A788" s="6">
        <v>31</v>
      </c>
      <c r="B788" s="6" t="s">
        <v>56</v>
      </c>
      <c r="C788" s="6" t="s">
        <v>288</v>
      </c>
      <c r="D788" s="6" t="s">
        <v>48</v>
      </c>
      <c r="E788" s="6" t="s">
        <v>48</v>
      </c>
      <c r="F788" s="6" t="s">
        <v>103</v>
      </c>
      <c r="G788" s="6" t="s">
        <v>171</v>
      </c>
      <c r="H788" s="13">
        <v>30409780</v>
      </c>
      <c r="I788" s="17" t="s">
        <v>351</v>
      </c>
      <c r="J788" s="29">
        <v>435192000</v>
      </c>
      <c r="K788" s="41">
        <v>0</v>
      </c>
      <c r="L788" s="41">
        <v>435192000</v>
      </c>
      <c r="M788" s="41">
        <v>0</v>
      </c>
      <c r="N788" s="41">
        <f t="shared" si="233"/>
        <v>435192000</v>
      </c>
      <c r="O788" s="41">
        <f>J788-(K788+L788)</f>
        <v>0</v>
      </c>
      <c r="P788" s="56" t="s">
        <v>279</v>
      </c>
      <c r="Q788" s="56" t="s">
        <v>8</v>
      </c>
    </row>
    <row r="789" spans="1:17" outlineLevel="2" x14ac:dyDescent="0.25">
      <c r="A789" s="8"/>
      <c r="B789" s="8"/>
      <c r="C789" s="8"/>
      <c r="D789" s="8"/>
      <c r="E789" s="8"/>
      <c r="F789" s="8"/>
      <c r="G789" s="8"/>
      <c r="H789" s="12"/>
      <c r="I789" s="16" t="s">
        <v>338</v>
      </c>
      <c r="J789" s="30">
        <f t="shared" ref="J789:O789" si="234">SUBTOTAL(9,J785:J788)</f>
        <v>4507715000</v>
      </c>
      <c r="K789" s="30">
        <f t="shared" si="234"/>
        <v>0</v>
      </c>
      <c r="L789" s="30">
        <f t="shared" si="234"/>
        <v>1888325000</v>
      </c>
      <c r="M789" s="30">
        <f t="shared" si="234"/>
        <v>0</v>
      </c>
      <c r="N789" s="30">
        <f t="shared" si="234"/>
        <v>1888325000</v>
      </c>
      <c r="O789" s="30">
        <f t="shared" si="234"/>
        <v>2619390000</v>
      </c>
      <c r="P789" s="55"/>
      <c r="Q789" s="55"/>
    </row>
    <row r="790" spans="1:17" outlineLevel="2" x14ac:dyDescent="0.25">
      <c r="A790" s="8"/>
      <c r="B790" s="8"/>
      <c r="C790" s="8"/>
      <c r="D790" s="8"/>
      <c r="E790" s="8"/>
      <c r="F790" s="8"/>
      <c r="G790" s="8"/>
      <c r="H790" s="12"/>
      <c r="I790" s="18"/>
      <c r="J790" s="28"/>
      <c r="K790" s="40"/>
      <c r="L790" s="40"/>
      <c r="M790" s="40"/>
      <c r="N790" s="40"/>
      <c r="O790" s="40"/>
      <c r="P790" s="55"/>
      <c r="Q790" s="55"/>
    </row>
    <row r="791" spans="1:17" outlineLevel="2" x14ac:dyDescent="0.25">
      <c r="A791" s="8"/>
      <c r="B791" s="8"/>
      <c r="C791" s="8"/>
      <c r="D791" s="8"/>
      <c r="E791" s="8"/>
      <c r="F791" s="8"/>
      <c r="G791" s="8"/>
      <c r="H791" s="12"/>
      <c r="I791" s="16" t="s">
        <v>280</v>
      </c>
      <c r="J791" s="28"/>
      <c r="K791" s="40"/>
      <c r="L791" s="40"/>
      <c r="M791" s="40"/>
      <c r="N791" s="40"/>
      <c r="O791" s="40"/>
      <c r="P791" s="55"/>
      <c r="Q791" s="55"/>
    </row>
    <row r="792" spans="1:17" s="2" customFormat="1" ht="15" customHeight="1" outlineLevel="2" x14ac:dyDescent="0.25">
      <c r="A792" s="6">
        <v>31</v>
      </c>
      <c r="B792" s="6" t="s">
        <v>11</v>
      </c>
      <c r="C792" s="6" t="s">
        <v>288</v>
      </c>
      <c r="D792" s="6" t="s">
        <v>48</v>
      </c>
      <c r="E792" s="6" t="s">
        <v>48</v>
      </c>
      <c r="F792" s="6" t="s">
        <v>13</v>
      </c>
      <c r="G792" s="6" t="s">
        <v>170</v>
      </c>
      <c r="H792" s="13">
        <v>30469138</v>
      </c>
      <c r="I792" s="17" t="s">
        <v>249</v>
      </c>
      <c r="J792" s="29">
        <v>99796000</v>
      </c>
      <c r="K792" s="41">
        <v>0</v>
      </c>
      <c r="L792" s="41">
        <v>50000000</v>
      </c>
      <c r="M792" s="41">
        <v>0</v>
      </c>
      <c r="N792" s="41">
        <f t="shared" ref="N792:N796" si="235">L792-M792</f>
        <v>50000000</v>
      </c>
      <c r="O792" s="41">
        <f>J792-(K792+L792)</f>
        <v>49796000</v>
      </c>
      <c r="P792" s="56" t="s">
        <v>283</v>
      </c>
      <c r="Q792" s="56" t="s">
        <v>417</v>
      </c>
    </row>
    <row r="793" spans="1:17" s="2" customFormat="1" ht="15" customHeight="1" outlineLevel="2" x14ac:dyDescent="0.25">
      <c r="A793" s="6">
        <v>31</v>
      </c>
      <c r="B793" s="6" t="s">
        <v>11</v>
      </c>
      <c r="C793" s="6" t="s">
        <v>276</v>
      </c>
      <c r="D793" s="6" t="s">
        <v>48</v>
      </c>
      <c r="E793" s="6" t="s">
        <v>48</v>
      </c>
      <c r="F793" s="6" t="s">
        <v>561</v>
      </c>
      <c r="G793" s="6" t="s">
        <v>170</v>
      </c>
      <c r="H793" s="13">
        <v>30488757</v>
      </c>
      <c r="I793" s="17" t="s">
        <v>593</v>
      </c>
      <c r="J793" s="29">
        <v>600000000</v>
      </c>
      <c r="K793" s="41">
        <v>0</v>
      </c>
      <c r="L793" s="41">
        <v>0</v>
      </c>
      <c r="M793" s="41">
        <v>0</v>
      </c>
      <c r="N793" s="41">
        <f t="shared" si="235"/>
        <v>0</v>
      </c>
      <c r="O793" s="41">
        <f>J793-(K793+L793)</f>
        <v>600000000</v>
      </c>
      <c r="P793" s="56" t="s">
        <v>594</v>
      </c>
      <c r="Q793" s="56" t="s">
        <v>417</v>
      </c>
    </row>
    <row r="794" spans="1:17" s="2" customFormat="1" ht="15" customHeight="1" outlineLevel="2" x14ac:dyDescent="0.25">
      <c r="A794" s="6">
        <v>29</v>
      </c>
      <c r="B794" s="6" t="s">
        <v>11</v>
      </c>
      <c r="C794" s="6" t="s">
        <v>276</v>
      </c>
      <c r="D794" s="6" t="s">
        <v>48</v>
      </c>
      <c r="E794" s="6" t="s">
        <v>48</v>
      </c>
      <c r="F794" s="6" t="s">
        <v>561</v>
      </c>
      <c r="G794" s="6" t="s">
        <v>170</v>
      </c>
      <c r="H794" s="13">
        <v>40001507</v>
      </c>
      <c r="I794" s="17" t="s">
        <v>599</v>
      </c>
      <c r="J794" s="29">
        <v>690000000</v>
      </c>
      <c r="K794" s="41">
        <v>0</v>
      </c>
      <c r="L794" s="41">
        <v>0</v>
      </c>
      <c r="M794" s="41">
        <v>0</v>
      </c>
      <c r="N794" s="41">
        <f t="shared" si="235"/>
        <v>0</v>
      </c>
      <c r="O794" s="41">
        <f>J794-(K794+L794)</f>
        <v>690000000</v>
      </c>
      <c r="P794" s="56" t="s">
        <v>594</v>
      </c>
      <c r="Q794" s="56" t="s">
        <v>518</v>
      </c>
    </row>
    <row r="795" spans="1:17" s="2" customFormat="1" ht="15" customHeight="1" outlineLevel="2" x14ac:dyDescent="0.25">
      <c r="A795" s="6">
        <v>29</v>
      </c>
      <c r="B795" s="6" t="s">
        <v>11</v>
      </c>
      <c r="C795" s="6" t="s">
        <v>276</v>
      </c>
      <c r="D795" s="6" t="s">
        <v>48</v>
      </c>
      <c r="E795" s="6" t="s">
        <v>48</v>
      </c>
      <c r="F795" s="6" t="s">
        <v>561</v>
      </c>
      <c r="G795" s="6" t="s">
        <v>170</v>
      </c>
      <c r="H795" s="13">
        <v>30488894</v>
      </c>
      <c r="I795" s="17" t="s">
        <v>600</v>
      </c>
      <c r="J795" s="29">
        <v>1055427000</v>
      </c>
      <c r="K795" s="41">
        <v>0</v>
      </c>
      <c r="L795" s="41">
        <v>0</v>
      </c>
      <c r="M795" s="41">
        <v>0</v>
      </c>
      <c r="N795" s="41">
        <f t="shared" si="235"/>
        <v>0</v>
      </c>
      <c r="O795" s="41">
        <f>J795-(K795+L795)</f>
        <v>1055427000</v>
      </c>
      <c r="P795" s="56" t="s">
        <v>594</v>
      </c>
      <c r="Q795" s="56" t="s">
        <v>518</v>
      </c>
    </row>
    <row r="796" spans="1:17" s="2" customFormat="1" ht="15" customHeight="1" outlineLevel="2" x14ac:dyDescent="0.25">
      <c r="A796" s="6">
        <v>31</v>
      </c>
      <c r="B796" s="6" t="s">
        <v>11</v>
      </c>
      <c r="C796" s="6" t="s">
        <v>278</v>
      </c>
      <c r="D796" s="6" t="s">
        <v>48</v>
      </c>
      <c r="E796" s="6" t="s">
        <v>48</v>
      </c>
      <c r="F796" s="6" t="s">
        <v>561</v>
      </c>
      <c r="G796" s="6" t="s">
        <v>9</v>
      </c>
      <c r="H796" s="13">
        <v>30433022</v>
      </c>
      <c r="I796" s="17" t="s">
        <v>533</v>
      </c>
      <c r="J796" s="29">
        <v>200000000</v>
      </c>
      <c r="K796" s="41">
        <v>0</v>
      </c>
      <c r="L796" s="41">
        <v>0</v>
      </c>
      <c r="M796" s="41">
        <v>0</v>
      </c>
      <c r="N796" s="41">
        <f t="shared" si="235"/>
        <v>0</v>
      </c>
      <c r="O796" s="41">
        <f>J796-(K796+L796)</f>
        <v>200000000</v>
      </c>
      <c r="P796" s="56" t="s">
        <v>534</v>
      </c>
      <c r="Q796" s="56" t="s">
        <v>417</v>
      </c>
    </row>
    <row r="797" spans="1:17" outlineLevel="2" x14ac:dyDescent="0.25">
      <c r="A797" s="8"/>
      <c r="B797" s="8"/>
      <c r="C797" s="8"/>
      <c r="D797" s="8"/>
      <c r="E797" s="8"/>
      <c r="F797" s="8"/>
      <c r="G797" s="8"/>
      <c r="H797" s="12"/>
      <c r="I797" s="22" t="s">
        <v>293</v>
      </c>
      <c r="J797" s="33">
        <f t="shared" ref="J797:O797" si="236">SUBTOTAL(9,J792:J796)</f>
        <v>2645223000</v>
      </c>
      <c r="K797" s="33">
        <f t="shared" si="236"/>
        <v>0</v>
      </c>
      <c r="L797" s="33">
        <f t="shared" si="236"/>
        <v>50000000</v>
      </c>
      <c r="M797" s="33">
        <f t="shared" si="236"/>
        <v>0</v>
      </c>
      <c r="N797" s="33">
        <f t="shared" si="236"/>
        <v>50000000</v>
      </c>
      <c r="O797" s="33">
        <f t="shared" si="236"/>
        <v>2595223000</v>
      </c>
      <c r="P797" s="55"/>
      <c r="Q797" s="55"/>
    </row>
    <row r="798" spans="1:17" outlineLevel="2" x14ac:dyDescent="0.25">
      <c r="A798" s="8"/>
      <c r="B798" s="8"/>
      <c r="C798" s="8"/>
      <c r="D798" s="8"/>
      <c r="E798" s="8"/>
      <c r="F798" s="8"/>
      <c r="G798" s="8"/>
      <c r="H798" s="12"/>
      <c r="I798" s="18"/>
      <c r="J798" s="28"/>
      <c r="K798" s="40"/>
      <c r="L798" s="40"/>
      <c r="M798" s="40"/>
      <c r="N798" s="40"/>
      <c r="O798" s="40"/>
      <c r="P798" s="55"/>
      <c r="Q798" s="55"/>
    </row>
    <row r="799" spans="1:17" ht="18.75" outlineLevel="1" x14ac:dyDescent="0.3">
      <c r="A799" s="8"/>
      <c r="B799" s="8"/>
      <c r="C799" s="8"/>
      <c r="D799" s="8"/>
      <c r="E799" s="9"/>
      <c r="F799" s="8"/>
      <c r="G799" s="8"/>
      <c r="H799" s="12"/>
      <c r="I799" s="62" t="s">
        <v>241</v>
      </c>
      <c r="J799" s="63">
        <f t="shared" ref="J799:O799" si="237">J797+J789+J782</f>
        <v>11682387000</v>
      </c>
      <c r="K799" s="63">
        <f t="shared" si="237"/>
        <v>995670000</v>
      </c>
      <c r="L799" s="63">
        <f t="shared" si="237"/>
        <v>3938325000</v>
      </c>
      <c r="M799" s="63">
        <f t="shared" si="237"/>
        <v>0</v>
      </c>
      <c r="N799" s="63">
        <f t="shared" si="237"/>
        <v>3938325000</v>
      </c>
      <c r="O799" s="63">
        <f t="shared" si="237"/>
        <v>6748392000</v>
      </c>
      <c r="P799" s="55"/>
      <c r="Q799" s="55"/>
    </row>
    <row r="800" spans="1:17" s="3" customFormat="1" outlineLevel="1" x14ac:dyDescent="0.25">
      <c r="A800" s="8"/>
      <c r="B800" s="8"/>
      <c r="C800" s="8"/>
      <c r="D800" s="8"/>
      <c r="E800" s="9"/>
      <c r="F800" s="8"/>
      <c r="G800" s="8"/>
      <c r="H800" s="12"/>
      <c r="I800" s="20"/>
      <c r="J800" s="32"/>
      <c r="K800" s="42"/>
      <c r="L800" s="42"/>
      <c r="M800" s="42"/>
      <c r="N800" s="42"/>
      <c r="O800" s="42"/>
      <c r="P800" s="55"/>
      <c r="Q800" s="55"/>
    </row>
    <row r="801" spans="1:17" ht="21" outlineLevel="1" x14ac:dyDescent="0.35">
      <c r="A801" s="8"/>
      <c r="B801" s="8"/>
      <c r="C801" s="8"/>
      <c r="D801" s="8"/>
      <c r="E801" s="9"/>
      <c r="F801" s="8"/>
      <c r="G801" s="8"/>
      <c r="H801" s="12"/>
      <c r="I801" s="61" t="s">
        <v>174</v>
      </c>
      <c r="J801" s="32"/>
      <c r="K801" s="42"/>
      <c r="L801" s="42"/>
      <c r="M801" s="42"/>
      <c r="N801" s="42"/>
      <c r="O801" s="42"/>
      <c r="P801" s="55"/>
      <c r="Q801" s="55"/>
    </row>
    <row r="802" spans="1:17" outlineLevel="1" x14ac:dyDescent="0.25">
      <c r="A802" s="8"/>
      <c r="B802" s="8"/>
      <c r="C802" s="8"/>
      <c r="D802" s="8"/>
      <c r="E802" s="9"/>
      <c r="F802" s="8"/>
      <c r="G802" s="8"/>
      <c r="H802" s="12"/>
      <c r="I802" s="16" t="s">
        <v>273</v>
      </c>
      <c r="J802" s="32"/>
      <c r="K802" s="42"/>
      <c r="L802" s="42"/>
      <c r="M802" s="42"/>
      <c r="N802" s="42"/>
      <c r="O802" s="42"/>
      <c r="P802" s="55"/>
      <c r="Q802" s="55"/>
    </row>
    <row r="803" spans="1:17" s="2" customFormat="1" ht="15" customHeight="1" outlineLevel="2" x14ac:dyDescent="0.25">
      <c r="A803" s="6">
        <v>33</v>
      </c>
      <c r="B803" s="6" t="s">
        <v>5</v>
      </c>
      <c r="C803" s="6" t="s">
        <v>345</v>
      </c>
      <c r="D803" s="6" t="s">
        <v>174</v>
      </c>
      <c r="E803" s="6" t="s">
        <v>174</v>
      </c>
      <c r="F803" s="6" t="s">
        <v>88</v>
      </c>
      <c r="G803" s="6" t="s">
        <v>170</v>
      </c>
      <c r="H803" s="13">
        <v>30342022</v>
      </c>
      <c r="I803" s="17" t="s">
        <v>89</v>
      </c>
      <c r="J803" s="29">
        <v>198000000</v>
      </c>
      <c r="K803" s="41">
        <v>193245960</v>
      </c>
      <c r="L803" s="41">
        <v>2254039</v>
      </c>
      <c r="M803" s="41">
        <v>0</v>
      </c>
      <c r="N803" s="41">
        <f t="shared" ref="N803:N851" si="238">L803-M803</f>
        <v>2254039</v>
      </c>
      <c r="O803" s="41">
        <f t="shared" ref="O803:O834" si="239">J803-(K803+L803)</f>
        <v>2500001</v>
      </c>
      <c r="P803" s="56" t="s">
        <v>275</v>
      </c>
      <c r="Q803" s="56" t="s">
        <v>8</v>
      </c>
    </row>
    <row r="804" spans="1:17" s="2" customFormat="1" ht="15" customHeight="1" outlineLevel="2" x14ac:dyDescent="0.25">
      <c r="A804" s="6">
        <v>33</v>
      </c>
      <c r="B804" s="6" t="s">
        <v>5</v>
      </c>
      <c r="C804" s="6" t="s">
        <v>315</v>
      </c>
      <c r="D804" s="6" t="s">
        <v>174</v>
      </c>
      <c r="E804" s="6" t="s">
        <v>174</v>
      </c>
      <c r="F804" s="6" t="s">
        <v>561</v>
      </c>
      <c r="G804" s="6" t="s">
        <v>170</v>
      </c>
      <c r="H804" s="48">
        <v>30364279</v>
      </c>
      <c r="I804" s="17" t="s">
        <v>562</v>
      </c>
      <c r="J804" s="29">
        <v>1007332301</v>
      </c>
      <c r="K804" s="41">
        <v>994077298</v>
      </c>
      <c r="L804" s="41">
        <v>0</v>
      </c>
      <c r="M804" s="41">
        <v>0</v>
      </c>
      <c r="N804" s="41">
        <f t="shared" si="238"/>
        <v>0</v>
      </c>
      <c r="O804" s="41">
        <f t="shared" si="239"/>
        <v>13255003</v>
      </c>
      <c r="P804" s="56" t="s">
        <v>275</v>
      </c>
      <c r="Q804" s="56" t="s">
        <v>12</v>
      </c>
    </row>
    <row r="805" spans="1:17" s="2" customFormat="1" ht="15" customHeight="1" outlineLevel="2" x14ac:dyDescent="0.25">
      <c r="A805" s="6">
        <v>33</v>
      </c>
      <c r="B805" s="6" t="s">
        <v>5</v>
      </c>
      <c r="C805" s="6" t="s">
        <v>315</v>
      </c>
      <c r="D805" s="6" t="s">
        <v>174</v>
      </c>
      <c r="E805" s="6" t="s">
        <v>174</v>
      </c>
      <c r="F805" s="6" t="s">
        <v>561</v>
      </c>
      <c r="G805" s="6" t="s">
        <v>170</v>
      </c>
      <c r="H805" s="48">
        <v>30399283</v>
      </c>
      <c r="I805" s="17" t="s">
        <v>659</v>
      </c>
      <c r="J805" s="29">
        <v>12000000</v>
      </c>
      <c r="K805" s="41">
        <v>0</v>
      </c>
      <c r="L805" s="41">
        <v>0</v>
      </c>
      <c r="M805" s="41">
        <v>0</v>
      </c>
      <c r="N805" s="41">
        <f t="shared" si="238"/>
        <v>0</v>
      </c>
      <c r="O805" s="41">
        <f t="shared" si="239"/>
        <v>12000000</v>
      </c>
      <c r="P805" s="56" t="s">
        <v>275</v>
      </c>
      <c r="Q805" s="56" t="s">
        <v>12</v>
      </c>
    </row>
    <row r="806" spans="1:17" s="2" customFormat="1" ht="15" customHeight="1" outlineLevel="2" x14ac:dyDescent="0.25">
      <c r="A806" s="6">
        <v>33</v>
      </c>
      <c r="B806" s="6" t="s">
        <v>5</v>
      </c>
      <c r="C806" s="6" t="s">
        <v>345</v>
      </c>
      <c r="D806" s="6" t="s">
        <v>174</v>
      </c>
      <c r="E806" s="6" t="s">
        <v>174</v>
      </c>
      <c r="F806" s="6" t="s">
        <v>88</v>
      </c>
      <c r="G806" s="6" t="s">
        <v>170</v>
      </c>
      <c r="H806" s="48">
        <v>30326872</v>
      </c>
      <c r="I806" s="17" t="s">
        <v>563</v>
      </c>
      <c r="J806" s="29">
        <v>60000000</v>
      </c>
      <c r="K806" s="41">
        <v>59123879</v>
      </c>
      <c r="L806" s="41">
        <v>0</v>
      </c>
      <c r="M806" s="41">
        <v>0</v>
      </c>
      <c r="N806" s="41">
        <f t="shared" si="238"/>
        <v>0</v>
      </c>
      <c r="O806" s="41">
        <f t="shared" si="239"/>
        <v>876121</v>
      </c>
      <c r="P806" s="56" t="s">
        <v>275</v>
      </c>
      <c r="Q806" s="56" t="s">
        <v>12</v>
      </c>
    </row>
    <row r="807" spans="1:17" s="2" customFormat="1" ht="15" customHeight="1" outlineLevel="2" x14ac:dyDescent="0.25">
      <c r="A807" s="6">
        <v>33</v>
      </c>
      <c r="B807" s="6" t="s">
        <v>5</v>
      </c>
      <c r="C807" s="6" t="s">
        <v>344</v>
      </c>
      <c r="D807" s="6" t="s">
        <v>174</v>
      </c>
      <c r="E807" s="6" t="s">
        <v>174</v>
      </c>
      <c r="F807" s="6" t="s">
        <v>88</v>
      </c>
      <c r="G807" s="6" t="s">
        <v>170</v>
      </c>
      <c r="H807" s="48">
        <v>30341732</v>
      </c>
      <c r="I807" s="17" t="s">
        <v>647</v>
      </c>
      <c r="J807" s="29">
        <v>378000000</v>
      </c>
      <c r="K807" s="41">
        <v>292548000</v>
      </c>
      <c r="L807" s="41">
        <v>45024120</v>
      </c>
      <c r="M807" s="41">
        <v>45024120</v>
      </c>
      <c r="N807" s="41">
        <f t="shared" si="238"/>
        <v>0</v>
      </c>
      <c r="O807" s="41">
        <f t="shared" si="239"/>
        <v>40427880</v>
      </c>
      <c r="P807" s="56" t="s">
        <v>275</v>
      </c>
      <c r="Q807" s="56" t="s">
        <v>12</v>
      </c>
    </row>
    <row r="808" spans="1:17" s="2" customFormat="1" ht="15" customHeight="1" outlineLevel="2" x14ac:dyDescent="0.25">
      <c r="A808" s="6">
        <v>33</v>
      </c>
      <c r="B808" s="6" t="s">
        <v>5</v>
      </c>
      <c r="C808" s="6" t="s">
        <v>315</v>
      </c>
      <c r="D808" s="6" t="s">
        <v>174</v>
      </c>
      <c r="E808" s="6" t="s">
        <v>174</v>
      </c>
      <c r="F808" s="6" t="s">
        <v>88</v>
      </c>
      <c r="G808" s="6" t="s">
        <v>170</v>
      </c>
      <c r="H808" s="13">
        <v>30342073</v>
      </c>
      <c r="I808" s="17" t="s">
        <v>113</v>
      </c>
      <c r="J808" s="29">
        <v>960000000</v>
      </c>
      <c r="K808" s="41">
        <v>482500000</v>
      </c>
      <c r="L808" s="41">
        <f>377500000-45024120</f>
        <v>332475880</v>
      </c>
      <c r="M808" s="41">
        <v>0</v>
      </c>
      <c r="N808" s="41">
        <f t="shared" si="238"/>
        <v>332475880</v>
      </c>
      <c r="O808" s="41">
        <f t="shared" si="239"/>
        <v>145024120</v>
      </c>
      <c r="P808" s="56" t="s">
        <v>275</v>
      </c>
      <c r="Q808" s="56" t="s">
        <v>8</v>
      </c>
    </row>
    <row r="809" spans="1:17" s="2" customFormat="1" ht="15" customHeight="1" outlineLevel="2" x14ac:dyDescent="0.25">
      <c r="A809" s="6">
        <v>33</v>
      </c>
      <c r="B809" s="6" t="s">
        <v>5</v>
      </c>
      <c r="C809" s="6" t="s">
        <v>315</v>
      </c>
      <c r="D809" s="6" t="s">
        <v>174</v>
      </c>
      <c r="E809" s="6" t="s">
        <v>174</v>
      </c>
      <c r="F809" s="6" t="s">
        <v>88</v>
      </c>
      <c r="G809" s="6" t="s">
        <v>170</v>
      </c>
      <c r="H809" s="13">
        <v>30345125</v>
      </c>
      <c r="I809" s="17" t="s">
        <v>94</v>
      </c>
      <c r="J809" s="29">
        <v>1060000000</v>
      </c>
      <c r="K809" s="41">
        <v>790964379</v>
      </c>
      <c r="L809" s="41">
        <v>251286941</v>
      </c>
      <c r="M809" s="41">
        <v>0</v>
      </c>
      <c r="N809" s="41">
        <f t="shared" si="238"/>
        <v>251286941</v>
      </c>
      <c r="O809" s="41">
        <f t="shared" si="239"/>
        <v>17748680</v>
      </c>
      <c r="P809" s="56" t="s">
        <v>275</v>
      </c>
      <c r="Q809" s="56" t="s">
        <v>8</v>
      </c>
    </row>
    <row r="810" spans="1:17" s="2" customFormat="1" ht="15" customHeight="1" outlineLevel="2" x14ac:dyDescent="0.25">
      <c r="A810" s="6">
        <v>33</v>
      </c>
      <c r="B810" s="6" t="s">
        <v>5</v>
      </c>
      <c r="C810" s="6" t="s">
        <v>315</v>
      </c>
      <c r="D810" s="6" t="s">
        <v>174</v>
      </c>
      <c r="E810" s="6" t="s">
        <v>174</v>
      </c>
      <c r="F810" s="6" t="s">
        <v>88</v>
      </c>
      <c r="G810" s="6" t="s">
        <v>170</v>
      </c>
      <c r="H810" s="13">
        <v>30342023</v>
      </c>
      <c r="I810" s="17" t="s">
        <v>605</v>
      </c>
      <c r="J810" s="29">
        <v>602433000</v>
      </c>
      <c r="K810" s="41">
        <v>184553121</v>
      </c>
      <c r="L810" s="41">
        <v>182650500</v>
      </c>
      <c r="M810" s="41">
        <v>0</v>
      </c>
      <c r="N810" s="41">
        <f t="shared" si="238"/>
        <v>182650500</v>
      </c>
      <c r="O810" s="41">
        <f t="shared" si="239"/>
        <v>235229379</v>
      </c>
      <c r="P810" s="56" t="s">
        <v>275</v>
      </c>
      <c r="Q810" s="56" t="s">
        <v>8</v>
      </c>
    </row>
    <row r="811" spans="1:17" s="2" customFormat="1" ht="15" customHeight="1" outlineLevel="2" x14ac:dyDescent="0.25">
      <c r="A811" s="6">
        <v>33</v>
      </c>
      <c r="B811" s="6" t="s">
        <v>5</v>
      </c>
      <c r="C811" s="6" t="s">
        <v>345</v>
      </c>
      <c r="D811" s="6" t="s">
        <v>174</v>
      </c>
      <c r="E811" s="6" t="s">
        <v>174</v>
      </c>
      <c r="F811" s="6" t="s">
        <v>88</v>
      </c>
      <c r="G811" s="6" t="s">
        <v>170</v>
      </c>
      <c r="H811" s="13">
        <v>30329922</v>
      </c>
      <c r="I811" s="17" t="s">
        <v>115</v>
      </c>
      <c r="J811" s="29">
        <v>530000000</v>
      </c>
      <c r="K811" s="41">
        <v>72327909</v>
      </c>
      <c r="L811" s="41">
        <v>200000000</v>
      </c>
      <c r="M811" s="41">
        <v>0</v>
      </c>
      <c r="N811" s="41">
        <f t="shared" si="238"/>
        <v>200000000</v>
      </c>
      <c r="O811" s="41">
        <f t="shared" si="239"/>
        <v>257672091</v>
      </c>
      <c r="P811" s="56" t="s">
        <v>275</v>
      </c>
      <c r="Q811" s="56" t="s">
        <v>8</v>
      </c>
    </row>
    <row r="812" spans="1:17" s="2" customFormat="1" ht="15" customHeight="1" outlineLevel="2" x14ac:dyDescent="0.25">
      <c r="A812" s="6">
        <v>33</v>
      </c>
      <c r="B812" s="6" t="s">
        <v>5</v>
      </c>
      <c r="C812" s="6" t="s">
        <v>345</v>
      </c>
      <c r="D812" s="6" t="s">
        <v>174</v>
      </c>
      <c r="E812" s="6" t="s">
        <v>174</v>
      </c>
      <c r="F812" s="6" t="s">
        <v>88</v>
      </c>
      <c r="G812" s="6" t="s">
        <v>170</v>
      </c>
      <c r="H812" s="13">
        <v>30341173</v>
      </c>
      <c r="I812" s="17" t="s">
        <v>116</v>
      </c>
      <c r="J812" s="29">
        <v>450000000</v>
      </c>
      <c r="K812" s="41">
        <v>49745252</v>
      </c>
      <c r="L812" s="41">
        <v>250000000</v>
      </c>
      <c r="M812" s="41">
        <v>0</v>
      </c>
      <c r="N812" s="41">
        <f t="shared" si="238"/>
        <v>250000000</v>
      </c>
      <c r="O812" s="41">
        <f t="shared" si="239"/>
        <v>150254748</v>
      </c>
      <c r="P812" s="56" t="s">
        <v>275</v>
      </c>
      <c r="Q812" s="56" t="s">
        <v>8</v>
      </c>
    </row>
    <row r="813" spans="1:17" s="2" customFormat="1" ht="15" customHeight="1" outlineLevel="2" x14ac:dyDescent="0.25">
      <c r="A813" s="6">
        <v>33</v>
      </c>
      <c r="B813" s="6" t="s">
        <v>5</v>
      </c>
      <c r="C813" s="6" t="s">
        <v>345</v>
      </c>
      <c r="D813" s="6" t="s">
        <v>174</v>
      </c>
      <c r="E813" s="6" t="s">
        <v>174</v>
      </c>
      <c r="F813" s="6" t="s">
        <v>88</v>
      </c>
      <c r="G813" s="6" t="s">
        <v>170</v>
      </c>
      <c r="H813" s="13">
        <v>30341175</v>
      </c>
      <c r="I813" s="17" t="s">
        <v>106</v>
      </c>
      <c r="J813" s="29">
        <v>600000000</v>
      </c>
      <c r="K813" s="41">
        <v>80000000</v>
      </c>
      <c r="L813" s="41">
        <v>300000000</v>
      </c>
      <c r="M813" s="41">
        <v>0</v>
      </c>
      <c r="N813" s="41">
        <f t="shared" si="238"/>
        <v>300000000</v>
      </c>
      <c r="O813" s="41">
        <f t="shared" si="239"/>
        <v>220000000</v>
      </c>
      <c r="P813" s="56" t="s">
        <v>275</v>
      </c>
      <c r="Q813" s="56" t="s">
        <v>8</v>
      </c>
    </row>
    <row r="814" spans="1:17" s="2" customFormat="1" ht="15" customHeight="1" outlineLevel="2" x14ac:dyDescent="0.25">
      <c r="A814" s="6">
        <v>33</v>
      </c>
      <c r="B814" s="6" t="s">
        <v>5</v>
      </c>
      <c r="C814" s="6" t="s">
        <v>345</v>
      </c>
      <c r="D814" s="6" t="s">
        <v>174</v>
      </c>
      <c r="E814" s="6" t="s">
        <v>174</v>
      </c>
      <c r="F814" s="6" t="s">
        <v>88</v>
      </c>
      <c r="G814" s="6" t="s">
        <v>170</v>
      </c>
      <c r="H814" s="13">
        <v>30341424</v>
      </c>
      <c r="I814" s="17" t="s">
        <v>112</v>
      </c>
      <c r="J814" s="29">
        <v>169500000</v>
      </c>
      <c r="K814" s="41">
        <v>24997878</v>
      </c>
      <c r="L814" s="41">
        <v>80000000</v>
      </c>
      <c r="M814" s="41">
        <v>0</v>
      </c>
      <c r="N814" s="41">
        <f t="shared" si="238"/>
        <v>80000000</v>
      </c>
      <c r="O814" s="41">
        <f t="shared" si="239"/>
        <v>64502122</v>
      </c>
      <c r="P814" s="56" t="s">
        <v>275</v>
      </c>
      <c r="Q814" s="56" t="s">
        <v>8</v>
      </c>
    </row>
    <row r="815" spans="1:17" s="2" customFormat="1" ht="15" customHeight="1" outlineLevel="2" x14ac:dyDescent="0.25">
      <c r="A815" s="6">
        <v>33</v>
      </c>
      <c r="B815" s="6" t="s">
        <v>5</v>
      </c>
      <c r="C815" s="6" t="s">
        <v>345</v>
      </c>
      <c r="D815" s="6" t="s">
        <v>174</v>
      </c>
      <c r="E815" s="6" t="s">
        <v>174</v>
      </c>
      <c r="F815" s="6" t="s">
        <v>88</v>
      </c>
      <c r="G815" s="6" t="s">
        <v>170</v>
      </c>
      <c r="H815" s="13">
        <v>30341439</v>
      </c>
      <c r="I815" s="17" t="s">
        <v>114</v>
      </c>
      <c r="J815" s="29">
        <v>210000000</v>
      </c>
      <c r="K815" s="41">
        <v>0</v>
      </c>
      <c r="L815" s="41">
        <v>150000000</v>
      </c>
      <c r="M815" s="41">
        <v>0</v>
      </c>
      <c r="N815" s="41">
        <f t="shared" si="238"/>
        <v>150000000</v>
      </c>
      <c r="O815" s="41">
        <f t="shared" si="239"/>
        <v>60000000</v>
      </c>
      <c r="P815" s="56" t="s">
        <v>275</v>
      </c>
      <c r="Q815" s="56" t="s">
        <v>8</v>
      </c>
    </row>
    <row r="816" spans="1:17" s="2" customFormat="1" ht="15" customHeight="1" outlineLevel="2" x14ac:dyDescent="0.25">
      <c r="A816" s="6">
        <v>33</v>
      </c>
      <c r="B816" s="6" t="s">
        <v>5</v>
      </c>
      <c r="C816" s="6" t="s">
        <v>315</v>
      </c>
      <c r="D816" s="6" t="s">
        <v>174</v>
      </c>
      <c r="E816" s="6" t="s">
        <v>174</v>
      </c>
      <c r="F816" s="6" t="s">
        <v>88</v>
      </c>
      <c r="G816" s="6" t="s">
        <v>170</v>
      </c>
      <c r="H816" s="13">
        <v>30337226</v>
      </c>
      <c r="I816" s="17" t="s">
        <v>84</v>
      </c>
      <c r="J816" s="29">
        <v>1275000000</v>
      </c>
      <c r="K816" s="41">
        <v>696647777</v>
      </c>
      <c r="L816" s="41">
        <v>255000000</v>
      </c>
      <c r="M816" s="41">
        <v>0</v>
      </c>
      <c r="N816" s="41">
        <f t="shared" si="238"/>
        <v>255000000</v>
      </c>
      <c r="O816" s="41">
        <f t="shared" si="239"/>
        <v>323352223</v>
      </c>
      <c r="P816" s="56" t="s">
        <v>275</v>
      </c>
      <c r="Q816" s="56" t="s">
        <v>8</v>
      </c>
    </row>
    <row r="817" spans="1:17" s="2" customFormat="1" ht="15" customHeight="1" outlineLevel="2" x14ac:dyDescent="0.25">
      <c r="A817" s="6">
        <v>33</v>
      </c>
      <c r="B817" s="6" t="s">
        <v>5</v>
      </c>
      <c r="C817" s="6" t="s">
        <v>344</v>
      </c>
      <c r="D817" s="6" t="s">
        <v>174</v>
      </c>
      <c r="E817" s="6" t="s">
        <v>174</v>
      </c>
      <c r="F817" s="6" t="s">
        <v>88</v>
      </c>
      <c r="G817" s="6" t="s">
        <v>170</v>
      </c>
      <c r="H817" s="13">
        <v>30398531</v>
      </c>
      <c r="I817" s="17" t="s">
        <v>93</v>
      </c>
      <c r="J817" s="29">
        <v>658032000</v>
      </c>
      <c r="K817" s="41">
        <v>178556502</v>
      </c>
      <c r="L817" s="41">
        <v>205000000</v>
      </c>
      <c r="M817" s="41">
        <v>0</v>
      </c>
      <c r="N817" s="41">
        <f t="shared" si="238"/>
        <v>205000000</v>
      </c>
      <c r="O817" s="41">
        <f t="shared" si="239"/>
        <v>274475498</v>
      </c>
      <c r="P817" s="56" t="s">
        <v>275</v>
      </c>
      <c r="Q817" s="56" t="s">
        <v>8</v>
      </c>
    </row>
    <row r="818" spans="1:17" s="2" customFormat="1" ht="15" customHeight="1" outlineLevel="2" x14ac:dyDescent="0.25">
      <c r="A818" s="6">
        <v>33</v>
      </c>
      <c r="B818" s="6" t="s">
        <v>5</v>
      </c>
      <c r="C818" s="6" t="s">
        <v>345</v>
      </c>
      <c r="D818" s="6" t="s">
        <v>174</v>
      </c>
      <c r="E818" s="6" t="s">
        <v>174</v>
      </c>
      <c r="F818" s="6" t="s">
        <v>88</v>
      </c>
      <c r="G818" s="6" t="s">
        <v>170</v>
      </c>
      <c r="H818" s="13">
        <v>30341275</v>
      </c>
      <c r="I818" s="17" t="s">
        <v>92</v>
      </c>
      <c r="J818" s="29">
        <v>203000000</v>
      </c>
      <c r="K818" s="41">
        <v>86207000</v>
      </c>
      <c r="L818" s="41">
        <v>90000000</v>
      </c>
      <c r="M818" s="41">
        <v>0</v>
      </c>
      <c r="N818" s="41">
        <f t="shared" si="238"/>
        <v>90000000</v>
      </c>
      <c r="O818" s="41">
        <f t="shared" si="239"/>
        <v>26793000</v>
      </c>
      <c r="P818" s="56" t="s">
        <v>275</v>
      </c>
      <c r="Q818" s="56" t="s">
        <v>8</v>
      </c>
    </row>
    <row r="819" spans="1:17" s="2" customFormat="1" ht="15" customHeight="1" outlineLevel="2" x14ac:dyDescent="0.25">
      <c r="A819" s="6">
        <v>33</v>
      </c>
      <c r="B819" s="6" t="s">
        <v>5</v>
      </c>
      <c r="C819" s="6" t="s">
        <v>315</v>
      </c>
      <c r="D819" s="6" t="s">
        <v>174</v>
      </c>
      <c r="E819" s="6" t="s">
        <v>174</v>
      </c>
      <c r="F819" s="6" t="s">
        <v>88</v>
      </c>
      <c r="G819" s="6" t="s">
        <v>170</v>
      </c>
      <c r="H819" s="13">
        <v>30341323</v>
      </c>
      <c r="I819" s="17" t="s">
        <v>167</v>
      </c>
      <c r="J819" s="29">
        <v>190000000</v>
      </c>
      <c r="K819" s="41">
        <v>118572000</v>
      </c>
      <c r="L819" s="41">
        <v>70117000</v>
      </c>
      <c r="M819" s="41">
        <v>0</v>
      </c>
      <c r="N819" s="41">
        <f t="shared" si="238"/>
        <v>70117000</v>
      </c>
      <c r="O819" s="41">
        <f t="shared" si="239"/>
        <v>1311000</v>
      </c>
      <c r="P819" s="56" t="s">
        <v>275</v>
      </c>
      <c r="Q819" s="56" t="s">
        <v>8</v>
      </c>
    </row>
    <row r="820" spans="1:17" s="2" customFormat="1" ht="15" customHeight="1" outlineLevel="2" x14ac:dyDescent="0.25">
      <c r="A820" s="6">
        <v>33</v>
      </c>
      <c r="B820" s="6" t="s">
        <v>5</v>
      </c>
      <c r="C820" s="6" t="s">
        <v>315</v>
      </c>
      <c r="D820" s="6" t="s">
        <v>174</v>
      </c>
      <c r="E820" s="6" t="s">
        <v>174</v>
      </c>
      <c r="F820" s="6" t="s">
        <v>88</v>
      </c>
      <c r="G820" s="6" t="s">
        <v>170</v>
      </c>
      <c r="H820" s="13">
        <v>30341325</v>
      </c>
      <c r="I820" s="17" t="s">
        <v>91</v>
      </c>
      <c r="J820" s="29">
        <v>355000000</v>
      </c>
      <c r="K820" s="41">
        <v>90171000</v>
      </c>
      <c r="L820" s="41">
        <v>200000000</v>
      </c>
      <c r="M820" s="41">
        <v>0</v>
      </c>
      <c r="N820" s="41">
        <f t="shared" si="238"/>
        <v>200000000</v>
      </c>
      <c r="O820" s="41">
        <f t="shared" si="239"/>
        <v>64829000</v>
      </c>
      <c r="P820" s="56" t="s">
        <v>275</v>
      </c>
      <c r="Q820" s="56" t="s">
        <v>8</v>
      </c>
    </row>
    <row r="821" spans="1:17" s="2" customFormat="1" ht="15" customHeight="1" outlineLevel="2" x14ac:dyDescent="0.25">
      <c r="A821" s="6">
        <v>33</v>
      </c>
      <c r="B821" s="6" t="s">
        <v>5</v>
      </c>
      <c r="C821" s="6" t="s">
        <v>345</v>
      </c>
      <c r="D821" s="6" t="s">
        <v>174</v>
      </c>
      <c r="E821" s="6" t="s">
        <v>174</v>
      </c>
      <c r="F821" s="6" t="s">
        <v>88</v>
      </c>
      <c r="G821" s="6" t="s">
        <v>170</v>
      </c>
      <c r="H821" s="13">
        <v>30341329</v>
      </c>
      <c r="I821" s="17" t="s">
        <v>90</v>
      </c>
      <c r="J821" s="29">
        <v>309000000</v>
      </c>
      <c r="K821" s="41">
        <v>136309404</v>
      </c>
      <c r="L821" s="41">
        <v>137000000</v>
      </c>
      <c r="M821" s="41">
        <v>0</v>
      </c>
      <c r="N821" s="41">
        <f t="shared" si="238"/>
        <v>137000000</v>
      </c>
      <c r="O821" s="41">
        <f t="shared" si="239"/>
        <v>35690596</v>
      </c>
      <c r="P821" s="56" t="s">
        <v>275</v>
      </c>
      <c r="Q821" s="56" t="s">
        <v>8</v>
      </c>
    </row>
    <row r="822" spans="1:17" s="2" customFormat="1" ht="15" customHeight="1" outlineLevel="2" x14ac:dyDescent="0.25">
      <c r="A822" s="6">
        <v>33</v>
      </c>
      <c r="B822" s="6" t="s">
        <v>5</v>
      </c>
      <c r="C822" s="6" t="s">
        <v>288</v>
      </c>
      <c r="D822" s="6" t="s">
        <v>174</v>
      </c>
      <c r="E822" s="6" t="s">
        <v>174</v>
      </c>
      <c r="F822" s="6" t="s">
        <v>88</v>
      </c>
      <c r="G822" s="6" t="s">
        <v>170</v>
      </c>
      <c r="H822" s="13">
        <v>30426980</v>
      </c>
      <c r="I822" s="17" t="s">
        <v>134</v>
      </c>
      <c r="J822" s="29">
        <v>500000000</v>
      </c>
      <c r="K822" s="41">
        <v>0</v>
      </c>
      <c r="L822" s="41">
        <v>330000000</v>
      </c>
      <c r="M822" s="41">
        <v>0</v>
      </c>
      <c r="N822" s="41">
        <f t="shared" si="238"/>
        <v>330000000</v>
      </c>
      <c r="O822" s="41">
        <f t="shared" si="239"/>
        <v>170000000</v>
      </c>
      <c r="P822" s="56" t="s">
        <v>275</v>
      </c>
      <c r="Q822" s="56" t="s">
        <v>8</v>
      </c>
    </row>
    <row r="823" spans="1:17" s="2" customFormat="1" ht="15" customHeight="1" outlineLevel="2" x14ac:dyDescent="0.25">
      <c r="A823" s="6">
        <v>33</v>
      </c>
      <c r="B823" s="6" t="s">
        <v>5</v>
      </c>
      <c r="C823" s="6" t="s">
        <v>315</v>
      </c>
      <c r="D823" s="6" t="s">
        <v>174</v>
      </c>
      <c r="E823" s="6" t="s">
        <v>174</v>
      </c>
      <c r="F823" s="6" t="s">
        <v>561</v>
      </c>
      <c r="G823" s="6" t="s">
        <v>170</v>
      </c>
      <c r="H823" s="13">
        <v>30363825</v>
      </c>
      <c r="I823" s="17" t="s">
        <v>102</v>
      </c>
      <c r="J823" s="29">
        <v>1000000000</v>
      </c>
      <c r="K823" s="41">
        <v>334999998</v>
      </c>
      <c r="L823" s="41">
        <v>465000000</v>
      </c>
      <c r="M823" s="41">
        <v>0</v>
      </c>
      <c r="N823" s="41">
        <f t="shared" si="238"/>
        <v>465000000</v>
      </c>
      <c r="O823" s="41">
        <f t="shared" si="239"/>
        <v>200000002</v>
      </c>
      <c r="P823" s="56" t="s">
        <v>275</v>
      </c>
      <c r="Q823" s="56" t="s">
        <v>8</v>
      </c>
    </row>
    <row r="824" spans="1:17" s="2" customFormat="1" ht="15" customHeight="1" outlineLevel="2" x14ac:dyDescent="0.25">
      <c r="A824" s="6">
        <v>33</v>
      </c>
      <c r="B824" s="6" t="s">
        <v>5</v>
      </c>
      <c r="C824" s="6" t="s">
        <v>345</v>
      </c>
      <c r="D824" s="6" t="s">
        <v>174</v>
      </c>
      <c r="E824" s="6" t="s">
        <v>174</v>
      </c>
      <c r="F824" s="6" t="s">
        <v>15</v>
      </c>
      <c r="G824" s="6" t="s">
        <v>170</v>
      </c>
      <c r="H824" s="13">
        <v>30136317</v>
      </c>
      <c r="I824" s="17" t="s">
        <v>87</v>
      </c>
      <c r="J824" s="29">
        <v>191000000</v>
      </c>
      <c r="K824" s="41">
        <v>78350572</v>
      </c>
      <c r="L824" s="41">
        <v>48325000</v>
      </c>
      <c r="M824" s="41">
        <v>0</v>
      </c>
      <c r="N824" s="41">
        <f t="shared" si="238"/>
        <v>48325000</v>
      </c>
      <c r="O824" s="41">
        <f t="shared" si="239"/>
        <v>64324428</v>
      </c>
      <c r="P824" s="56" t="s">
        <v>275</v>
      </c>
      <c r="Q824" s="56" t="s">
        <v>8</v>
      </c>
    </row>
    <row r="825" spans="1:17" s="2" customFormat="1" ht="15" customHeight="1" outlineLevel="2" x14ac:dyDescent="0.25">
      <c r="A825" s="6">
        <v>33</v>
      </c>
      <c r="B825" s="6" t="s">
        <v>5</v>
      </c>
      <c r="C825" s="6" t="s">
        <v>345</v>
      </c>
      <c r="D825" s="6" t="s">
        <v>174</v>
      </c>
      <c r="E825" s="6" t="s">
        <v>174</v>
      </c>
      <c r="F825" s="6" t="s">
        <v>561</v>
      </c>
      <c r="G825" s="6" t="s">
        <v>170</v>
      </c>
      <c r="H825" s="13">
        <v>30137060</v>
      </c>
      <c r="I825" s="17" t="s">
        <v>60</v>
      </c>
      <c r="J825" s="29">
        <v>2332740000</v>
      </c>
      <c r="K825" s="41">
        <v>1317041682</v>
      </c>
      <c r="L825" s="41">
        <v>500000000</v>
      </c>
      <c r="M825" s="41">
        <v>0</v>
      </c>
      <c r="N825" s="41">
        <f t="shared" si="238"/>
        <v>500000000</v>
      </c>
      <c r="O825" s="41">
        <f t="shared" si="239"/>
        <v>515698318</v>
      </c>
      <c r="P825" s="56" t="s">
        <v>275</v>
      </c>
      <c r="Q825" s="56" t="s">
        <v>8</v>
      </c>
    </row>
    <row r="826" spans="1:17" s="2" customFormat="1" ht="15" customHeight="1" outlineLevel="2" x14ac:dyDescent="0.25">
      <c r="A826" s="6">
        <v>33</v>
      </c>
      <c r="B826" s="6" t="s">
        <v>5</v>
      </c>
      <c r="C826" s="6" t="s">
        <v>345</v>
      </c>
      <c r="D826" s="6" t="s">
        <v>174</v>
      </c>
      <c r="E826" s="6" t="s">
        <v>174</v>
      </c>
      <c r="F826" s="6" t="s">
        <v>88</v>
      </c>
      <c r="G826" s="6" t="s">
        <v>170</v>
      </c>
      <c r="H826" s="13">
        <v>30341233</v>
      </c>
      <c r="I826" s="17" t="s">
        <v>98</v>
      </c>
      <c r="J826" s="29">
        <v>769600000</v>
      </c>
      <c r="K826" s="41">
        <v>409000000</v>
      </c>
      <c r="L826" s="41">
        <v>280000000</v>
      </c>
      <c r="M826" s="41">
        <v>0</v>
      </c>
      <c r="N826" s="41">
        <f t="shared" si="238"/>
        <v>280000000</v>
      </c>
      <c r="O826" s="41">
        <f t="shared" si="239"/>
        <v>80600000</v>
      </c>
      <c r="P826" s="56" t="s">
        <v>275</v>
      </c>
      <c r="Q826" s="56" t="s">
        <v>8</v>
      </c>
    </row>
    <row r="827" spans="1:17" s="2" customFormat="1" ht="15" customHeight="1" outlineLevel="2" x14ac:dyDescent="0.25">
      <c r="A827" s="6">
        <v>33</v>
      </c>
      <c r="B827" s="6" t="s">
        <v>5</v>
      </c>
      <c r="C827" s="6" t="s">
        <v>288</v>
      </c>
      <c r="D827" s="6" t="s">
        <v>174</v>
      </c>
      <c r="E827" s="6" t="s">
        <v>174</v>
      </c>
      <c r="F827" s="6" t="s">
        <v>15</v>
      </c>
      <c r="G827" s="6" t="s">
        <v>170</v>
      </c>
      <c r="H827" s="13">
        <v>30378428</v>
      </c>
      <c r="I827" s="17" t="s">
        <v>163</v>
      </c>
      <c r="J827" s="29">
        <v>539266000</v>
      </c>
      <c r="K827" s="41">
        <v>152013727</v>
      </c>
      <c r="L827" s="41">
        <v>387252273</v>
      </c>
      <c r="M827" s="41">
        <v>0</v>
      </c>
      <c r="N827" s="41">
        <f t="shared" si="238"/>
        <v>387252273</v>
      </c>
      <c r="O827" s="41">
        <f t="shared" si="239"/>
        <v>0</v>
      </c>
      <c r="P827" s="56" t="s">
        <v>275</v>
      </c>
      <c r="Q827" s="56" t="s">
        <v>8</v>
      </c>
    </row>
    <row r="828" spans="1:17" s="2" customFormat="1" ht="15" customHeight="1" outlineLevel="2" x14ac:dyDescent="0.25">
      <c r="A828" s="6">
        <v>33</v>
      </c>
      <c r="B828" s="6" t="s">
        <v>5</v>
      </c>
      <c r="C828" s="6" t="s">
        <v>345</v>
      </c>
      <c r="D828" s="6" t="s">
        <v>174</v>
      </c>
      <c r="E828" s="6" t="s">
        <v>174</v>
      </c>
      <c r="F828" s="6" t="s">
        <v>561</v>
      </c>
      <c r="G828" s="6" t="s">
        <v>170</v>
      </c>
      <c r="H828" s="13">
        <v>30433775</v>
      </c>
      <c r="I828" s="17" t="s">
        <v>145</v>
      </c>
      <c r="J828" s="29">
        <v>500000000</v>
      </c>
      <c r="K828" s="41">
        <v>7766711</v>
      </c>
      <c r="L828" s="41">
        <v>300000000</v>
      </c>
      <c r="M828" s="41">
        <v>0</v>
      </c>
      <c r="N828" s="41">
        <f t="shared" si="238"/>
        <v>300000000</v>
      </c>
      <c r="O828" s="41">
        <f t="shared" si="239"/>
        <v>192233289</v>
      </c>
      <c r="P828" s="56" t="s">
        <v>275</v>
      </c>
      <c r="Q828" s="56" t="s">
        <v>8</v>
      </c>
    </row>
    <row r="829" spans="1:17" s="2" customFormat="1" ht="15" customHeight="1" outlineLevel="2" x14ac:dyDescent="0.25">
      <c r="A829" s="6">
        <v>33</v>
      </c>
      <c r="B829" s="6" t="s">
        <v>5</v>
      </c>
      <c r="C829" s="6" t="s">
        <v>345</v>
      </c>
      <c r="D829" s="6" t="s">
        <v>174</v>
      </c>
      <c r="E829" s="6" t="s">
        <v>174</v>
      </c>
      <c r="F829" s="6" t="s">
        <v>561</v>
      </c>
      <c r="G829" s="6" t="s">
        <v>170</v>
      </c>
      <c r="H829" s="13">
        <v>30482019</v>
      </c>
      <c r="I829" s="17" t="s">
        <v>159</v>
      </c>
      <c r="J829" s="29">
        <v>400000000</v>
      </c>
      <c r="K829" s="41">
        <v>0</v>
      </c>
      <c r="L829" s="41">
        <v>300000000</v>
      </c>
      <c r="M829" s="41">
        <v>0</v>
      </c>
      <c r="N829" s="41">
        <f t="shared" si="238"/>
        <v>300000000</v>
      </c>
      <c r="O829" s="41">
        <f t="shared" si="239"/>
        <v>100000000</v>
      </c>
      <c r="P829" s="56" t="s">
        <v>275</v>
      </c>
      <c r="Q829" s="56" t="s">
        <v>8</v>
      </c>
    </row>
    <row r="830" spans="1:17" s="2" customFormat="1" ht="15" customHeight="1" outlineLevel="2" x14ac:dyDescent="0.25">
      <c r="A830" s="6">
        <v>33</v>
      </c>
      <c r="B830" s="6" t="s">
        <v>5</v>
      </c>
      <c r="C830" s="6" t="s">
        <v>345</v>
      </c>
      <c r="D830" s="6" t="s">
        <v>174</v>
      </c>
      <c r="E830" s="6" t="s">
        <v>174</v>
      </c>
      <c r="F830" s="6" t="s">
        <v>561</v>
      </c>
      <c r="G830" s="6" t="s">
        <v>170</v>
      </c>
      <c r="H830" s="13">
        <v>30482027</v>
      </c>
      <c r="I830" s="17" t="s">
        <v>160</v>
      </c>
      <c r="J830" s="29">
        <v>500000000</v>
      </c>
      <c r="K830" s="41">
        <v>20999364</v>
      </c>
      <c r="L830" s="41">
        <v>300000000</v>
      </c>
      <c r="M830" s="41">
        <v>0</v>
      </c>
      <c r="N830" s="41">
        <f t="shared" si="238"/>
        <v>300000000</v>
      </c>
      <c r="O830" s="41">
        <f t="shared" si="239"/>
        <v>179000636</v>
      </c>
      <c r="P830" s="56" t="s">
        <v>275</v>
      </c>
      <c r="Q830" s="56" t="s">
        <v>8</v>
      </c>
    </row>
    <row r="831" spans="1:17" s="2" customFormat="1" ht="15" customHeight="1" outlineLevel="2" x14ac:dyDescent="0.25">
      <c r="A831" s="6">
        <v>33</v>
      </c>
      <c r="B831" s="6" t="s">
        <v>5</v>
      </c>
      <c r="C831" s="6" t="s">
        <v>288</v>
      </c>
      <c r="D831" s="6" t="s">
        <v>174</v>
      </c>
      <c r="E831" s="6" t="s">
        <v>174</v>
      </c>
      <c r="F831" s="6" t="s">
        <v>15</v>
      </c>
      <c r="G831" s="6" t="s">
        <v>170</v>
      </c>
      <c r="H831" s="13">
        <v>30405874</v>
      </c>
      <c r="I831" s="17" t="s">
        <v>117</v>
      </c>
      <c r="J831" s="29">
        <v>413277000</v>
      </c>
      <c r="K831" s="41">
        <v>253421837</v>
      </c>
      <c r="L831" s="41">
        <v>150250575</v>
      </c>
      <c r="M831" s="41">
        <v>0</v>
      </c>
      <c r="N831" s="41">
        <f t="shared" si="238"/>
        <v>150250575</v>
      </c>
      <c r="O831" s="41">
        <f t="shared" si="239"/>
        <v>9604588</v>
      </c>
      <c r="P831" s="56" t="s">
        <v>275</v>
      </c>
      <c r="Q831" s="56" t="s">
        <v>8</v>
      </c>
    </row>
    <row r="832" spans="1:17" s="2" customFormat="1" ht="15" customHeight="1" outlineLevel="2" x14ac:dyDescent="0.25">
      <c r="A832" s="6">
        <v>33</v>
      </c>
      <c r="B832" s="6" t="s">
        <v>5</v>
      </c>
      <c r="C832" s="6" t="s">
        <v>344</v>
      </c>
      <c r="D832" s="6" t="s">
        <v>174</v>
      </c>
      <c r="E832" s="6" t="s">
        <v>174</v>
      </c>
      <c r="F832" s="6" t="s">
        <v>561</v>
      </c>
      <c r="G832" s="6" t="s">
        <v>170</v>
      </c>
      <c r="H832" s="13">
        <v>30135459</v>
      </c>
      <c r="I832" s="17" t="s">
        <v>82</v>
      </c>
      <c r="J832" s="29">
        <v>917732000</v>
      </c>
      <c r="K832" s="41">
        <v>772970293</v>
      </c>
      <c r="L832" s="41">
        <v>22087198</v>
      </c>
      <c r="M832" s="41">
        <v>0</v>
      </c>
      <c r="N832" s="41">
        <f t="shared" si="238"/>
        <v>22087198</v>
      </c>
      <c r="O832" s="41">
        <f t="shared" si="239"/>
        <v>122674509</v>
      </c>
      <c r="P832" s="56" t="s">
        <v>275</v>
      </c>
      <c r="Q832" s="56" t="s">
        <v>8</v>
      </c>
    </row>
    <row r="833" spans="1:17" s="2" customFormat="1" ht="15" customHeight="1" outlineLevel="2" x14ac:dyDescent="0.25">
      <c r="A833" s="6">
        <v>33</v>
      </c>
      <c r="B833" s="6" t="s">
        <v>5</v>
      </c>
      <c r="C833" s="6" t="s">
        <v>344</v>
      </c>
      <c r="D833" s="6" t="s">
        <v>174</v>
      </c>
      <c r="E833" s="6" t="s">
        <v>174</v>
      </c>
      <c r="F833" s="6" t="s">
        <v>561</v>
      </c>
      <c r="G833" s="6" t="s">
        <v>170</v>
      </c>
      <c r="H833" s="13">
        <v>30349427</v>
      </c>
      <c r="I833" s="17" t="s">
        <v>85</v>
      </c>
      <c r="J833" s="29">
        <v>540800000</v>
      </c>
      <c r="K833" s="41">
        <v>211243811</v>
      </c>
      <c r="L833" s="41">
        <v>245544000</v>
      </c>
      <c r="M833" s="41">
        <v>0</v>
      </c>
      <c r="N833" s="41">
        <f t="shared" si="238"/>
        <v>245544000</v>
      </c>
      <c r="O833" s="41">
        <f t="shared" si="239"/>
        <v>84012189</v>
      </c>
      <c r="P833" s="56" t="s">
        <v>275</v>
      </c>
      <c r="Q833" s="56" t="s">
        <v>8</v>
      </c>
    </row>
    <row r="834" spans="1:17" s="2" customFormat="1" ht="15" customHeight="1" outlineLevel="2" x14ac:dyDescent="0.25">
      <c r="A834" s="6">
        <v>33</v>
      </c>
      <c r="B834" s="6" t="s">
        <v>5</v>
      </c>
      <c r="C834" s="6" t="s">
        <v>315</v>
      </c>
      <c r="D834" s="6" t="s">
        <v>174</v>
      </c>
      <c r="E834" s="6" t="s">
        <v>174</v>
      </c>
      <c r="F834" s="6" t="s">
        <v>561</v>
      </c>
      <c r="G834" s="6" t="s">
        <v>170</v>
      </c>
      <c r="H834" s="13">
        <v>30440729</v>
      </c>
      <c r="I834" s="17" t="s">
        <v>121</v>
      </c>
      <c r="J834" s="29">
        <v>350961000</v>
      </c>
      <c r="K834" s="41">
        <v>166490237</v>
      </c>
      <c r="L834" s="41">
        <v>153510229</v>
      </c>
      <c r="M834" s="41">
        <v>0</v>
      </c>
      <c r="N834" s="41">
        <f t="shared" si="238"/>
        <v>153510229</v>
      </c>
      <c r="O834" s="41">
        <f t="shared" si="239"/>
        <v>30960534</v>
      </c>
      <c r="P834" s="56" t="s">
        <v>275</v>
      </c>
      <c r="Q834" s="56" t="s">
        <v>8</v>
      </c>
    </row>
    <row r="835" spans="1:17" s="2" customFormat="1" ht="15" customHeight="1" outlineLevel="2" x14ac:dyDescent="0.25">
      <c r="A835" s="6">
        <v>33</v>
      </c>
      <c r="B835" s="6" t="s">
        <v>5</v>
      </c>
      <c r="C835" s="6" t="s">
        <v>315</v>
      </c>
      <c r="D835" s="6" t="s">
        <v>174</v>
      </c>
      <c r="E835" s="6" t="s">
        <v>174</v>
      </c>
      <c r="F835" s="6" t="s">
        <v>561</v>
      </c>
      <c r="G835" s="6" t="s">
        <v>170</v>
      </c>
      <c r="H835" s="13">
        <v>30464733</v>
      </c>
      <c r="I835" s="17" t="s">
        <v>137</v>
      </c>
      <c r="J835" s="29">
        <v>552107000</v>
      </c>
      <c r="K835" s="41">
        <v>491888375</v>
      </c>
      <c r="L835" s="41">
        <v>11525625</v>
      </c>
      <c r="M835" s="41">
        <v>0</v>
      </c>
      <c r="N835" s="41">
        <f t="shared" si="238"/>
        <v>11525625</v>
      </c>
      <c r="O835" s="41">
        <f t="shared" ref="O835:O851" si="240">J835-(K835+L835)</f>
        <v>48693000</v>
      </c>
      <c r="P835" s="56" t="s">
        <v>275</v>
      </c>
      <c r="Q835" s="56" t="s">
        <v>8</v>
      </c>
    </row>
    <row r="836" spans="1:17" s="2" customFormat="1" ht="15" customHeight="1" outlineLevel="2" x14ac:dyDescent="0.25">
      <c r="A836" s="6">
        <v>33</v>
      </c>
      <c r="B836" s="6" t="s">
        <v>5</v>
      </c>
      <c r="C836" s="6" t="s">
        <v>345</v>
      </c>
      <c r="D836" s="6" t="s">
        <v>174</v>
      </c>
      <c r="E836" s="6" t="s">
        <v>174</v>
      </c>
      <c r="F836" s="6" t="s">
        <v>561</v>
      </c>
      <c r="G836" s="6" t="s">
        <v>170</v>
      </c>
      <c r="H836" s="13">
        <v>30351343</v>
      </c>
      <c r="I836" s="17" t="s">
        <v>162</v>
      </c>
      <c r="J836" s="29">
        <v>450000000</v>
      </c>
      <c r="K836" s="41">
        <v>20000000</v>
      </c>
      <c r="L836" s="41">
        <v>230000000</v>
      </c>
      <c r="M836" s="41">
        <v>0</v>
      </c>
      <c r="N836" s="41">
        <f t="shared" si="238"/>
        <v>230000000</v>
      </c>
      <c r="O836" s="41">
        <f t="shared" si="240"/>
        <v>200000000</v>
      </c>
      <c r="P836" s="56" t="s">
        <v>275</v>
      </c>
      <c r="Q836" s="56" t="s">
        <v>8</v>
      </c>
    </row>
    <row r="837" spans="1:17" s="2" customFormat="1" ht="15" customHeight="1" outlineLevel="2" x14ac:dyDescent="0.25">
      <c r="A837" s="6">
        <v>33</v>
      </c>
      <c r="B837" s="6" t="s">
        <v>5</v>
      </c>
      <c r="C837" s="6" t="s">
        <v>345</v>
      </c>
      <c r="D837" s="6" t="s">
        <v>174</v>
      </c>
      <c r="E837" s="6" t="s">
        <v>174</v>
      </c>
      <c r="F837" s="6" t="s">
        <v>88</v>
      </c>
      <c r="G837" s="6" t="s">
        <v>170</v>
      </c>
      <c r="H837" s="13">
        <v>30419826</v>
      </c>
      <c r="I837" s="17" t="s">
        <v>161</v>
      </c>
      <c r="J837" s="29">
        <v>315000000</v>
      </c>
      <c r="K837" s="41">
        <v>49500000</v>
      </c>
      <c r="L837" s="41">
        <v>150000000</v>
      </c>
      <c r="M837" s="41">
        <v>0</v>
      </c>
      <c r="N837" s="41">
        <f t="shared" si="238"/>
        <v>150000000</v>
      </c>
      <c r="O837" s="41">
        <f t="shared" si="240"/>
        <v>115500000</v>
      </c>
      <c r="P837" s="56" t="s">
        <v>275</v>
      </c>
      <c r="Q837" s="56" t="s">
        <v>8</v>
      </c>
    </row>
    <row r="838" spans="1:17" s="2" customFormat="1" ht="15" customHeight="1" outlineLevel="2" x14ac:dyDescent="0.25">
      <c r="A838" s="6">
        <v>33</v>
      </c>
      <c r="B838" s="6" t="s">
        <v>5</v>
      </c>
      <c r="C838" s="6" t="s">
        <v>345</v>
      </c>
      <c r="D838" s="6" t="s">
        <v>174</v>
      </c>
      <c r="E838" s="6" t="s">
        <v>174</v>
      </c>
      <c r="F838" s="6" t="s">
        <v>561</v>
      </c>
      <c r="G838" s="6" t="s">
        <v>170</v>
      </c>
      <c r="H838" s="13">
        <v>30434988</v>
      </c>
      <c r="I838" s="17" t="s">
        <v>105</v>
      </c>
      <c r="J838" s="29">
        <v>2000000000</v>
      </c>
      <c r="K838" s="41">
        <v>532448249</v>
      </c>
      <c r="L838" s="41">
        <v>700000000</v>
      </c>
      <c r="M838" s="41">
        <v>0</v>
      </c>
      <c r="N838" s="41">
        <f t="shared" si="238"/>
        <v>700000000</v>
      </c>
      <c r="O838" s="41">
        <f t="shared" si="240"/>
        <v>767551751</v>
      </c>
      <c r="P838" s="56" t="s">
        <v>275</v>
      </c>
      <c r="Q838" s="56" t="s">
        <v>8</v>
      </c>
    </row>
    <row r="839" spans="1:17" s="2" customFormat="1" ht="15" customHeight="1" outlineLevel="2" x14ac:dyDescent="0.25">
      <c r="A839" s="6">
        <v>33</v>
      </c>
      <c r="B839" s="6" t="s">
        <v>5</v>
      </c>
      <c r="C839" s="6" t="s">
        <v>345</v>
      </c>
      <c r="D839" s="6" t="s">
        <v>174</v>
      </c>
      <c r="E839" s="6" t="s">
        <v>174</v>
      </c>
      <c r="F839" s="6" t="s">
        <v>561</v>
      </c>
      <c r="G839" s="6" t="s">
        <v>170</v>
      </c>
      <c r="H839" s="13">
        <v>30481688</v>
      </c>
      <c r="I839" s="17" t="s">
        <v>151</v>
      </c>
      <c r="J839" s="29">
        <v>500000000</v>
      </c>
      <c r="K839" s="41">
        <v>57601935</v>
      </c>
      <c r="L839" s="41">
        <v>250000000</v>
      </c>
      <c r="M839" s="41">
        <v>0</v>
      </c>
      <c r="N839" s="41">
        <f t="shared" si="238"/>
        <v>250000000</v>
      </c>
      <c r="O839" s="41">
        <f t="shared" si="240"/>
        <v>192398065</v>
      </c>
      <c r="P839" s="56" t="s">
        <v>275</v>
      </c>
      <c r="Q839" s="56" t="s">
        <v>8</v>
      </c>
    </row>
    <row r="840" spans="1:17" s="2" customFormat="1" ht="15" customHeight="1" outlineLevel="2" x14ac:dyDescent="0.25">
      <c r="A840" s="6">
        <v>33</v>
      </c>
      <c r="B840" s="6" t="s">
        <v>5</v>
      </c>
      <c r="C840" s="6" t="s">
        <v>288</v>
      </c>
      <c r="D840" s="6" t="s">
        <v>174</v>
      </c>
      <c r="E840" s="6" t="s">
        <v>174</v>
      </c>
      <c r="F840" s="6" t="s">
        <v>561</v>
      </c>
      <c r="G840" s="6" t="s">
        <v>170</v>
      </c>
      <c r="H840" s="13">
        <v>30136269</v>
      </c>
      <c r="I840" s="17" t="s">
        <v>53</v>
      </c>
      <c r="J840" s="29">
        <v>1535160000</v>
      </c>
      <c r="K840" s="41">
        <v>624866319</v>
      </c>
      <c r="L840" s="41">
        <v>375000000</v>
      </c>
      <c r="M840" s="41">
        <v>0</v>
      </c>
      <c r="N840" s="41">
        <f t="shared" si="238"/>
        <v>375000000</v>
      </c>
      <c r="O840" s="41">
        <f t="shared" si="240"/>
        <v>535293681</v>
      </c>
      <c r="P840" s="56" t="s">
        <v>275</v>
      </c>
      <c r="Q840" s="56" t="s">
        <v>8</v>
      </c>
    </row>
    <row r="841" spans="1:17" s="2" customFormat="1" ht="15" customHeight="1" outlineLevel="2" x14ac:dyDescent="0.25">
      <c r="A841" s="6">
        <v>33</v>
      </c>
      <c r="B841" s="6" t="s">
        <v>5</v>
      </c>
      <c r="C841" s="6" t="s">
        <v>288</v>
      </c>
      <c r="D841" s="6" t="s">
        <v>174</v>
      </c>
      <c r="E841" s="6" t="s">
        <v>174</v>
      </c>
      <c r="F841" s="6" t="s">
        <v>561</v>
      </c>
      <c r="G841" s="6" t="s">
        <v>170</v>
      </c>
      <c r="H841" s="13">
        <v>30136293</v>
      </c>
      <c r="I841" s="17" t="s">
        <v>54</v>
      </c>
      <c r="J841" s="29">
        <v>500000000</v>
      </c>
      <c r="K841" s="41">
        <v>382704098</v>
      </c>
      <c r="L841" s="41">
        <v>117295902</v>
      </c>
      <c r="M841" s="41">
        <v>0</v>
      </c>
      <c r="N841" s="41">
        <f t="shared" si="238"/>
        <v>117295902</v>
      </c>
      <c r="O841" s="41">
        <f t="shared" si="240"/>
        <v>0</v>
      </c>
      <c r="P841" s="56" t="s">
        <v>275</v>
      </c>
      <c r="Q841" s="56" t="s">
        <v>8</v>
      </c>
    </row>
    <row r="842" spans="1:17" s="2" customFormat="1" ht="15" customHeight="1" outlineLevel="2" x14ac:dyDescent="0.25">
      <c r="A842" s="6">
        <v>33</v>
      </c>
      <c r="B842" s="6" t="s">
        <v>5</v>
      </c>
      <c r="C842" s="6" t="s">
        <v>288</v>
      </c>
      <c r="D842" s="6" t="s">
        <v>174</v>
      </c>
      <c r="E842" s="6" t="s">
        <v>174</v>
      </c>
      <c r="F842" s="6" t="s">
        <v>561</v>
      </c>
      <c r="G842" s="6" t="s">
        <v>170</v>
      </c>
      <c r="H842" s="13">
        <v>30136320</v>
      </c>
      <c r="I842" s="17" t="s">
        <v>83</v>
      </c>
      <c r="J842" s="29">
        <v>688299000</v>
      </c>
      <c r="K842" s="41">
        <v>32047278</v>
      </c>
      <c r="L842" s="41">
        <v>460000000</v>
      </c>
      <c r="M842" s="41">
        <v>0</v>
      </c>
      <c r="N842" s="41">
        <f t="shared" si="238"/>
        <v>460000000</v>
      </c>
      <c r="O842" s="41">
        <f t="shared" si="240"/>
        <v>196251722</v>
      </c>
      <c r="P842" s="56" t="s">
        <v>275</v>
      </c>
      <c r="Q842" s="56" t="s">
        <v>8</v>
      </c>
    </row>
    <row r="843" spans="1:17" s="2" customFormat="1" ht="15" customHeight="1" outlineLevel="2" x14ac:dyDescent="0.25">
      <c r="A843" s="6">
        <v>33</v>
      </c>
      <c r="B843" s="6" t="s">
        <v>5</v>
      </c>
      <c r="C843" s="6" t="s">
        <v>274</v>
      </c>
      <c r="D843" s="6" t="s">
        <v>174</v>
      </c>
      <c r="E843" s="6" t="s">
        <v>174</v>
      </c>
      <c r="F843" s="6" t="s">
        <v>561</v>
      </c>
      <c r="G843" s="6" t="s">
        <v>170</v>
      </c>
      <c r="H843" s="13">
        <v>30106837</v>
      </c>
      <c r="I843" s="17" t="s">
        <v>140</v>
      </c>
      <c r="J843" s="29">
        <v>1208000000</v>
      </c>
      <c r="K843" s="41">
        <v>619000000</v>
      </c>
      <c r="L843" s="41">
        <v>389000000</v>
      </c>
      <c r="M843" s="41">
        <v>0</v>
      </c>
      <c r="N843" s="41">
        <f t="shared" si="238"/>
        <v>389000000</v>
      </c>
      <c r="O843" s="41">
        <f t="shared" si="240"/>
        <v>200000000</v>
      </c>
      <c r="P843" s="56" t="s">
        <v>275</v>
      </c>
      <c r="Q843" s="56" t="s">
        <v>8</v>
      </c>
    </row>
    <row r="844" spans="1:17" s="2" customFormat="1" ht="15" customHeight="1" outlineLevel="2" x14ac:dyDescent="0.25">
      <c r="A844" s="6">
        <v>33</v>
      </c>
      <c r="B844" s="6" t="s">
        <v>5</v>
      </c>
      <c r="C844" s="6" t="s">
        <v>274</v>
      </c>
      <c r="D844" s="6" t="s">
        <v>174</v>
      </c>
      <c r="E844" s="6" t="s">
        <v>174</v>
      </c>
      <c r="F844" s="6" t="s">
        <v>561</v>
      </c>
      <c r="G844" s="6" t="s">
        <v>170</v>
      </c>
      <c r="H844" s="13">
        <v>30124775</v>
      </c>
      <c r="I844" s="17" t="s">
        <v>152</v>
      </c>
      <c r="J844" s="29">
        <v>279511000</v>
      </c>
      <c r="K844" s="41">
        <v>19365000</v>
      </c>
      <c r="L844" s="41">
        <v>260146000</v>
      </c>
      <c r="M844" s="41">
        <v>0</v>
      </c>
      <c r="N844" s="41">
        <f t="shared" si="238"/>
        <v>260146000</v>
      </c>
      <c r="O844" s="41">
        <f t="shared" si="240"/>
        <v>0</v>
      </c>
      <c r="P844" s="56" t="s">
        <v>275</v>
      </c>
      <c r="Q844" s="56" t="s">
        <v>8</v>
      </c>
    </row>
    <row r="845" spans="1:17" s="2" customFormat="1" ht="15" customHeight="1" outlineLevel="2" x14ac:dyDescent="0.25">
      <c r="A845" s="6">
        <v>33</v>
      </c>
      <c r="B845" s="6" t="s">
        <v>5</v>
      </c>
      <c r="C845" s="6" t="s">
        <v>274</v>
      </c>
      <c r="D845" s="6" t="s">
        <v>174</v>
      </c>
      <c r="E845" s="6" t="s">
        <v>174</v>
      </c>
      <c r="F845" s="6" t="s">
        <v>561</v>
      </c>
      <c r="G845" s="6" t="s">
        <v>170</v>
      </c>
      <c r="H845" s="13">
        <v>30124802</v>
      </c>
      <c r="I845" s="17" t="s">
        <v>141</v>
      </c>
      <c r="J845" s="29">
        <v>389000000</v>
      </c>
      <c r="K845" s="41">
        <v>17450000</v>
      </c>
      <c r="L845" s="41">
        <v>250000000</v>
      </c>
      <c r="M845" s="41">
        <v>0</v>
      </c>
      <c r="N845" s="41">
        <f t="shared" si="238"/>
        <v>250000000</v>
      </c>
      <c r="O845" s="41">
        <f t="shared" si="240"/>
        <v>121550000</v>
      </c>
      <c r="P845" s="56" t="s">
        <v>275</v>
      </c>
      <c r="Q845" s="56" t="s">
        <v>8</v>
      </c>
    </row>
    <row r="846" spans="1:17" s="2" customFormat="1" ht="15" customHeight="1" outlineLevel="2" x14ac:dyDescent="0.25">
      <c r="A846" s="6">
        <v>33</v>
      </c>
      <c r="B846" s="6" t="s">
        <v>5</v>
      </c>
      <c r="C846" s="6" t="s">
        <v>274</v>
      </c>
      <c r="D846" s="6" t="s">
        <v>174</v>
      </c>
      <c r="E846" s="6" t="s">
        <v>174</v>
      </c>
      <c r="F846" s="6" t="s">
        <v>561</v>
      </c>
      <c r="G846" s="6" t="s">
        <v>170</v>
      </c>
      <c r="H846" s="13">
        <v>30129698</v>
      </c>
      <c r="I846" s="17" t="s">
        <v>139</v>
      </c>
      <c r="J846" s="29">
        <v>630000000</v>
      </c>
      <c r="K846" s="41">
        <v>157500000</v>
      </c>
      <c r="L846" s="41">
        <v>275000000</v>
      </c>
      <c r="M846" s="41">
        <v>0</v>
      </c>
      <c r="N846" s="41">
        <f t="shared" si="238"/>
        <v>275000000</v>
      </c>
      <c r="O846" s="41">
        <f t="shared" si="240"/>
        <v>197500000</v>
      </c>
      <c r="P846" s="56" t="s">
        <v>275</v>
      </c>
      <c r="Q846" s="56" t="s">
        <v>8</v>
      </c>
    </row>
    <row r="847" spans="1:17" s="2" customFormat="1" ht="15" customHeight="1" outlineLevel="2" x14ac:dyDescent="0.25">
      <c r="A847" s="6">
        <v>33</v>
      </c>
      <c r="B847" s="6" t="s">
        <v>5</v>
      </c>
      <c r="C847" s="6" t="s">
        <v>344</v>
      </c>
      <c r="D847" s="6" t="s">
        <v>174</v>
      </c>
      <c r="E847" s="6" t="s">
        <v>174</v>
      </c>
      <c r="F847" s="6" t="s">
        <v>561</v>
      </c>
      <c r="G847" s="6" t="s">
        <v>170</v>
      </c>
      <c r="H847" s="13">
        <v>30398277</v>
      </c>
      <c r="I847" s="17" t="s">
        <v>164</v>
      </c>
      <c r="J847" s="29">
        <v>394000000</v>
      </c>
      <c r="K847" s="41">
        <v>0</v>
      </c>
      <c r="L847" s="41">
        <v>120000000</v>
      </c>
      <c r="M847" s="41">
        <v>0</v>
      </c>
      <c r="N847" s="41">
        <f t="shared" si="238"/>
        <v>120000000</v>
      </c>
      <c r="O847" s="41">
        <f t="shared" si="240"/>
        <v>274000000</v>
      </c>
      <c r="P847" s="56" t="s">
        <v>275</v>
      </c>
      <c r="Q847" s="56" t="s">
        <v>8</v>
      </c>
    </row>
    <row r="848" spans="1:17" s="2" customFormat="1" ht="15" customHeight="1" outlineLevel="2" x14ac:dyDescent="0.25">
      <c r="A848" s="6">
        <v>33</v>
      </c>
      <c r="B848" s="6" t="s">
        <v>5</v>
      </c>
      <c r="C848" s="6" t="s">
        <v>315</v>
      </c>
      <c r="D848" s="6" t="s">
        <v>174</v>
      </c>
      <c r="E848" s="6" t="s">
        <v>174</v>
      </c>
      <c r="F848" s="6" t="s">
        <v>561</v>
      </c>
      <c r="G848" s="6" t="s">
        <v>170</v>
      </c>
      <c r="H848" s="13">
        <v>30342025</v>
      </c>
      <c r="I848" s="17" t="s">
        <v>86</v>
      </c>
      <c r="J848" s="29">
        <v>737376000</v>
      </c>
      <c r="K848" s="41">
        <v>285768614</v>
      </c>
      <c r="L848" s="41">
        <v>220000000</v>
      </c>
      <c r="M848" s="41">
        <v>0</v>
      </c>
      <c r="N848" s="41">
        <f t="shared" si="238"/>
        <v>220000000</v>
      </c>
      <c r="O848" s="41">
        <f t="shared" si="240"/>
        <v>231607386</v>
      </c>
      <c r="P848" s="56" t="s">
        <v>275</v>
      </c>
      <c r="Q848" s="56" t="s">
        <v>8</v>
      </c>
    </row>
    <row r="849" spans="1:17" s="2" customFormat="1" ht="15" customHeight="1" outlineLevel="2" x14ac:dyDescent="0.25">
      <c r="A849" s="6">
        <v>33</v>
      </c>
      <c r="B849" s="6" t="s">
        <v>5</v>
      </c>
      <c r="C849" s="6" t="s">
        <v>276</v>
      </c>
      <c r="D849" s="6" t="s">
        <v>174</v>
      </c>
      <c r="E849" s="6" t="s">
        <v>174</v>
      </c>
      <c r="F849" s="6" t="s">
        <v>561</v>
      </c>
      <c r="G849" s="6" t="s">
        <v>170</v>
      </c>
      <c r="H849" s="13">
        <v>30135830</v>
      </c>
      <c r="I849" s="17" t="s">
        <v>133</v>
      </c>
      <c r="J849" s="29">
        <v>200089000</v>
      </c>
      <c r="K849" s="41">
        <v>152279000</v>
      </c>
      <c r="L849" s="41">
        <v>47810000</v>
      </c>
      <c r="M849" s="41">
        <v>0</v>
      </c>
      <c r="N849" s="41">
        <f t="shared" si="238"/>
        <v>47810000</v>
      </c>
      <c r="O849" s="41">
        <f t="shared" si="240"/>
        <v>0</v>
      </c>
      <c r="P849" s="56" t="s">
        <v>275</v>
      </c>
      <c r="Q849" s="56" t="s">
        <v>8</v>
      </c>
    </row>
    <row r="850" spans="1:17" s="2" customFormat="1" ht="15" customHeight="1" outlineLevel="2" x14ac:dyDescent="0.25">
      <c r="A850" s="6">
        <v>33</v>
      </c>
      <c r="B850" s="6" t="s">
        <v>5</v>
      </c>
      <c r="C850" s="6" t="s">
        <v>344</v>
      </c>
      <c r="D850" s="6" t="s">
        <v>174</v>
      </c>
      <c r="E850" s="6" t="s">
        <v>174</v>
      </c>
      <c r="F850" s="6" t="s">
        <v>561</v>
      </c>
      <c r="G850" s="6" t="s">
        <v>170</v>
      </c>
      <c r="H850" s="13">
        <v>30343724</v>
      </c>
      <c r="I850" s="17" t="s">
        <v>62</v>
      </c>
      <c r="J850" s="29">
        <v>2368886000</v>
      </c>
      <c r="K850" s="41">
        <v>1026634914</v>
      </c>
      <c r="L850" s="41">
        <v>112940467</v>
      </c>
      <c r="M850" s="41">
        <v>0</v>
      </c>
      <c r="N850" s="41">
        <f t="shared" si="238"/>
        <v>112940467</v>
      </c>
      <c r="O850" s="41">
        <f t="shared" si="240"/>
        <v>1229310619</v>
      </c>
      <c r="P850" s="56" t="s">
        <v>275</v>
      </c>
      <c r="Q850" s="56" t="s">
        <v>8</v>
      </c>
    </row>
    <row r="851" spans="1:17" s="2" customFormat="1" ht="15" customHeight="1" outlineLevel="2" x14ac:dyDescent="0.25">
      <c r="A851" s="6">
        <v>33</v>
      </c>
      <c r="B851" s="6" t="s">
        <v>5</v>
      </c>
      <c r="C851" s="6" t="s">
        <v>344</v>
      </c>
      <c r="D851" s="6" t="s">
        <v>174</v>
      </c>
      <c r="E851" s="6" t="s">
        <v>174</v>
      </c>
      <c r="F851" s="6" t="s">
        <v>561</v>
      </c>
      <c r="G851" s="6" t="s">
        <v>170</v>
      </c>
      <c r="H851" s="13">
        <v>30398233</v>
      </c>
      <c r="I851" s="17" t="s">
        <v>165</v>
      </c>
      <c r="J851" s="29">
        <v>900000000</v>
      </c>
      <c r="K851" s="41">
        <v>1833333</v>
      </c>
      <c r="L851" s="41">
        <v>500000000</v>
      </c>
      <c r="M851" s="41">
        <v>0</v>
      </c>
      <c r="N851" s="41">
        <f t="shared" si="238"/>
        <v>500000000</v>
      </c>
      <c r="O851" s="41">
        <f t="shared" si="240"/>
        <v>398166667</v>
      </c>
      <c r="P851" s="56" t="s">
        <v>275</v>
      </c>
      <c r="Q851" s="56" t="s">
        <v>8</v>
      </c>
    </row>
    <row r="852" spans="1:17" ht="15" customHeight="1" outlineLevel="2" x14ac:dyDescent="0.25">
      <c r="A852" s="8"/>
      <c r="B852" s="8"/>
      <c r="C852" s="8"/>
      <c r="D852" s="8"/>
      <c r="E852" s="8"/>
      <c r="F852" s="8"/>
      <c r="G852" s="8"/>
      <c r="H852" s="12"/>
      <c r="I852" s="16" t="s">
        <v>437</v>
      </c>
      <c r="J852" s="30">
        <f t="shared" ref="J852:O852" si="241">SUBTOTAL(9,J803:J851)</f>
        <v>31830101301</v>
      </c>
      <c r="K852" s="30">
        <f t="shared" si="241"/>
        <v>12725732706</v>
      </c>
      <c r="L852" s="30">
        <f t="shared" si="241"/>
        <v>10701495749</v>
      </c>
      <c r="M852" s="30">
        <f t="shared" si="241"/>
        <v>45024120</v>
      </c>
      <c r="N852" s="30">
        <f t="shared" si="241"/>
        <v>10656471629</v>
      </c>
      <c r="O852" s="30">
        <f t="shared" si="241"/>
        <v>8402872846</v>
      </c>
      <c r="P852" s="55"/>
      <c r="Q852" s="55"/>
    </row>
    <row r="853" spans="1:17" ht="15" customHeight="1" outlineLevel="2" x14ac:dyDescent="0.25">
      <c r="A853" s="8"/>
      <c r="B853" s="8"/>
      <c r="C853" s="8"/>
      <c r="D853" s="8"/>
      <c r="E853" s="8"/>
      <c r="F853" s="8"/>
      <c r="G853" s="8"/>
      <c r="H853" s="12"/>
      <c r="I853" s="18"/>
      <c r="J853" s="28"/>
      <c r="K853" s="40"/>
      <c r="L853" s="40"/>
      <c r="M853" s="40"/>
      <c r="N853" s="40"/>
      <c r="O853" s="40"/>
      <c r="P853" s="55"/>
      <c r="Q853" s="55"/>
    </row>
    <row r="854" spans="1:17" ht="15" customHeight="1" outlineLevel="2" x14ac:dyDescent="0.25">
      <c r="A854" s="8"/>
      <c r="B854" s="8"/>
      <c r="C854" s="8"/>
      <c r="D854" s="8"/>
      <c r="E854" s="8"/>
      <c r="F854" s="8"/>
      <c r="G854" s="8"/>
      <c r="H854" s="12"/>
      <c r="I854" s="16" t="s">
        <v>438</v>
      </c>
      <c r="J854" s="28"/>
      <c r="K854" s="40"/>
      <c r="L854" s="40"/>
      <c r="M854" s="40"/>
      <c r="N854" s="40"/>
      <c r="O854" s="40"/>
      <c r="P854" s="55"/>
      <c r="Q854" s="55"/>
    </row>
    <row r="855" spans="1:17" s="2" customFormat="1" ht="15" customHeight="1" outlineLevel="2" x14ac:dyDescent="0.25">
      <c r="A855" s="6">
        <v>33</v>
      </c>
      <c r="B855" s="6" t="s">
        <v>56</v>
      </c>
      <c r="C855" s="6" t="s">
        <v>315</v>
      </c>
      <c r="D855" s="6" t="s">
        <v>174</v>
      </c>
      <c r="E855" s="6" t="s">
        <v>174</v>
      </c>
      <c r="F855" s="6" t="s">
        <v>561</v>
      </c>
      <c r="G855" s="6" t="s">
        <v>170</v>
      </c>
      <c r="H855" s="13">
        <v>30482658</v>
      </c>
      <c r="I855" s="17" t="s">
        <v>153</v>
      </c>
      <c r="J855" s="29">
        <v>230000000</v>
      </c>
      <c r="K855" s="41">
        <v>0</v>
      </c>
      <c r="L855" s="41">
        <v>76666666.666666672</v>
      </c>
      <c r="M855" s="41">
        <v>0</v>
      </c>
      <c r="N855" s="41">
        <f t="shared" ref="N855:N856" si="242">L855-M855</f>
        <v>76666666.666666672</v>
      </c>
      <c r="O855" s="41">
        <f>J855-(K855+L855)</f>
        <v>153333333.33333331</v>
      </c>
      <c r="P855" s="56" t="s">
        <v>284</v>
      </c>
      <c r="Q855" s="56" t="s">
        <v>8</v>
      </c>
    </row>
    <row r="856" spans="1:17" s="2" customFormat="1" ht="15" customHeight="1" outlineLevel="2" x14ac:dyDescent="0.25">
      <c r="A856" s="6">
        <v>33</v>
      </c>
      <c r="B856" s="6" t="s">
        <v>56</v>
      </c>
      <c r="C856" s="6" t="s">
        <v>315</v>
      </c>
      <c r="D856" s="6" t="s">
        <v>174</v>
      </c>
      <c r="E856" s="6" t="s">
        <v>174</v>
      </c>
      <c r="F856" s="6" t="s">
        <v>561</v>
      </c>
      <c r="G856" s="6" t="s">
        <v>170</v>
      </c>
      <c r="H856" s="13">
        <v>30484364</v>
      </c>
      <c r="I856" s="17" t="s">
        <v>173</v>
      </c>
      <c r="J856" s="29">
        <v>230000000</v>
      </c>
      <c r="K856" s="41">
        <v>0</v>
      </c>
      <c r="L856" s="41">
        <v>76666666.666666672</v>
      </c>
      <c r="M856" s="41">
        <v>0</v>
      </c>
      <c r="N856" s="41">
        <f t="shared" si="242"/>
        <v>76666666.666666672</v>
      </c>
      <c r="O856" s="41">
        <f>J856-(K856+L856)</f>
        <v>153333333.33333331</v>
      </c>
      <c r="P856" s="56" t="s">
        <v>284</v>
      </c>
      <c r="Q856" s="56" t="s">
        <v>8</v>
      </c>
    </row>
    <row r="857" spans="1:17" ht="15" customHeight="1" outlineLevel="2" x14ac:dyDescent="0.25">
      <c r="A857" s="8"/>
      <c r="B857" s="8"/>
      <c r="C857" s="8"/>
      <c r="D857" s="8"/>
      <c r="E857" s="8"/>
      <c r="F857" s="8"/>
      <c r="G857" s="8"/>
      <c r="H857" s="12"/>
      <c r="I857" s="16" t="s">
        <v>338</v>
      </c>
      <c r="J857" s="30">
        <f t="shared" ref="J857:O857" si="243">SUBTOTAL(9,J855:J856)</f>
        <v>460000000</v>
      </c>
      <c r="K857" s="30">
        <f t="shared" si="243"/>
        <v>0</v>
      </c>
      <c r="L857" s="30">
        <f t="shared" si="243"/>
        <v>153333333.33333334</v>
      </c>
      <c r="M857" s="30">
        <f t="shared" si="243"/>
        <v>0</v>
      </c>
      <c r="N857" s="30">
        <f t="shared" si="243"/>
        <v>153333333.33333334</v>
      </c>
      <c r="O857" s="30">
        <f t="shared" si="243"/>
        <v>306666666.66666663</v>
      </c>
      <c r="P857" s="55"/>
      <c r="Q857" s="55"/>
    </row>
    <row r="858" spans="1:17" ht="15" customHeight="1" outlineLevel="2" x14ac:dyDescent="0.25">
      <c r="A858" s="8"/>
      <c r="B858" s="8"/>
      <c r="C858" s="8"/>
      <c r="D858" s="8"/>
      <c r="E858" s="8"/>
      <c r="F858" s="8"/>
      <c r="G858" s="8"/>
      <c r="H858" s="12"/>
      <c r="I858" s="18"/>
      <c r="J858" s="28"/>
      <c r="K858" s="40"/>
      <c r="L858" s="40"/>
      <c r="M858" s="40"/>
      <c r="N858" s="40"/>
      <c r="O858" s="40"/>
      <c r="P858" s="55"/>
      <c r="Q858" s="55"/>
    </row>
    <row r="859" spans="1:17" ht="15" customHeight="1" outlineLevel="2" x14ac:dyDescent="0.25">
      <c r="A859" s="8"/>
      <c r="B859" s="8"/>
      <c r="C859" s="8"/>
      <c r="D859" s="8"/>
      <c r="E859" s="8"/>
      <c r="F859" s="8"/>
      <c r="G859" s="8"/>
      <c r="H859" s="12"/>
      <c r="I859" s="16" t="s">
        <v>280</v>
      </c>
      <c r="J859" s="28"/>
      <c r="K859" s="40"/>
      <c r="L859" s="40"/>
      <c r="M859" s="40"/>
      <c r="N859" s="40"/>
      <c r="O859" s="40"/>
      <c r="P859" s="55"/>
      <c r="Q859" s="55"/>
    </row>
    <row r="860" spans="1:17" s="2" customFormat="1" ht="15" customHeight="1" outlineLevel="2" x14ac:dyDescent="0.25">
      <c r="A860" s="6">
        <v>33</v>
      </c>
      <c r="B860" s="6" t="s">
        <v>11</v>
      </c>
      <c r="C860" s="6" t="s">
        <v>345</v>
      </c>
      <c r="D860" s="6" t="s">
        <v>174</v>
      </c>
      <c r="E860" s="6" t="s">
        <v>174</v>
      </c>
      <c r="F860" s="6" t="s">
        <v>561</v>
      </c>
      <c r="G860" s="6" t="s">
        <v>170</v>
      </c>
      <c r="H860" s="13">
        <v>30485196</v>
      </c>
      <c r="I860" s="17" t="s">
        <v>267</v>
      </c>
      <c r="J860" s="29">
        <v>350000000</v>
      </c>
      <c r="K860" s="41">
        <v>0</v>
      </c>
      <c r="L860" s="41">
        <f>40000000</f>
        <v>40000000</v>
      </c>
      <c r="M860" s="41">
        <v>0</v>
      </c>
      <c r="N860" s="41">
        <f t="shared" ref="N860:N877" si="244">L860-M860</f>
        <v>40000000</v>
      </c>
      <c r="O860" s="41">
        <f t="shared" ref="O860:O877" si="245">J860-(K860+L860)</f>
        <v>310000000</v>
      </c>
      <c r="P860" s="56" t="s">
        <v>283</v>
      </c>
      <c r="Q860" s="56" t="s">
        <v>417</v>
      </c>
    </row>
    <row r="861" spans="1:17" s="2" customFormat="1" ht="15" customHeight="1" outlineLevel="2" x14ac:dyDescent="0.25">
      <c r="A861" s="6">
        <v>33</v>
      </c>
      <c r="B861" s="6" t="s">
        <v>11</v>
      </c>
      <c r="C861" s="6" t="s">
        <v>344</v>
      </c>
      <c r="D861" s="6" t="s">
        <v>174</v>
      </c>
      <c r="E861" s="6" t="s">
        <v>174</v>
      </c>
      <c r="F861" s="6" t="s">
        <v>561</v>
      </c>
      <c r="G861" s="6" t="s">
        <v>170</v>
      </c>
      <c r="H861" s="13">
        <v>30485060</v>
      </c>
      <c r="I861" s="17" t="s">
        <v>251</v>
      </c>
      <c r="J861" s="29">
        <v>500000000</v>
      </c>
      <c r="K861" s="41">
        <v>0</v>
      </c>
      <c r="L861" s="41">
        <v>35000000</v>
      </c>
      <c r="M861" s="41">
        <v>0</v>
      </c>
      <c r="N861" s="41">
        <f t="shared" si="244"/>
        <v>35000000</v>
      </c>
      <c r="O861" s="41">
        <f t="shared" si="245"/>
        <v>465000000</v>
      </c>
      <c r="P861" s="56" t="s">
        <v>283</v>
      </c>
      <c r="Q861" s="56" t="s">
        <v>417</v>
      </c>
    </row>
    <row r="862" spans="1:17" s="2" customFormat="1" ht="15" customHeight="1" outlineLevel="2" x14ac:dyDescent="0.25">
      <c r="A862" s="6">
        <v>33</v>
      </c>
      <c r="B862" s="6" t="s">
        <v>11</v>
      </c>
      <c r="C862" s="6" t="s">
        <v>315</v>
      </c>
      <c r="D862" s="6" t="s">
        <v>174</v>
      </c>
      <c r="E862" s="6" t="s">
        <v>48</v>
      </c>
      <c r="F862" s="6" t="s">
        <v>561</v>
      </c>
      <c r="G862" s="6" t="s">
        <v>170</v>
      </c>
      <c r="H862" s="13">
        <v>30485426</v>
      </c>
      <c r="I862" s="17" t="s">
        <v>631</v>
      </c>
      <c r="J862" s="29">
        <v>2000000000</v>
      </c>
      <c r="K862" s="41">
        <v>0</v>
      </c>
      <c r="L862" s="41">
        <v>20000000</v>
      </c>
      <c r="M862" s="41">
        <v>0</v>
      </c>
      <c r="N862" s="41">
        <f t="shared" si="244"/>
        <v>20000000</v>
      </c>
      <c r="O862" s="41">
        <f t="shared" si="245"/>
        <v>1980000000</v>
      </c>
      <c r="P862" s="56" t="s">
        <v>283</v>
      </c>
      <c r="Q862" s="56" t="s">
        <v>417</v>
      </c>
    </row>
    <row r="863" spans="1:17" s="2" customFormat="1" ht="15" customHeight="1" outlineLevel="2" x14ac:dyDescent="0.25">
      <c r="A863" s="6">
        <v>33</v>
      </c>
      <c r="B863" s="6" t="s">
        <v>11</v>
      </c>
      <c r="C863" s="6" t="s">
        <v>315</v>
      </c>
      <c r="D863" s="6" t="s">
        <v>174</v>
      </c>
      <c r="E863" s="6" t="s">
        <v>146</v>
      </c>
      <c r="F863" s="6" t="s">
        <v>561</v>
      </c>
      <c r="G863" s="6" t="s">
        <v>170</v>
      </c>
      <c r="H863" s="13">
        <v>30479944</v>
      </c>
      <c r="I863" s="17" t="s">
        <v>638</v>
      </c>
      <c r="J863" s="29">
        <v>514632000</v>
      </c>
      <c r="K863" s="41">
        <v>0</v>
      </c>
      <c r="L863" s="41">
        <f>25731600+9881825</f>
        <v>35613425</v>
      </c>
      <c r="M863" s="41">
        <v>0</v>
      </c>
      <c r="N863" s="41">
        <f t="shared" si="244"/>
        <v>35613425</v>
      </c>
      <c r="O863" s="41">
        <f t="shared" si="245"/>
        <v>479018575</v>
      </c>
      <c r="P863" s="56" t="s">
        <v>283</v>
      </c>
      <c r="Q863" s="56" t="s">
        <v>417</v>
      </c>
    </row>
    <row r="864" spans="1:17" s="2" customFormat="1" ht="15" customHeight="1" outlineLevel="2" x14ac:dyDescent="0.25">
      <c r="A864" s="6">
        <v>33</v>
      </c>
      <c r="B864" s="6" t="s">
        <v>11</v>
      </c>
      <c r="C864" s="6" t="s">
        <v>315</v>
      </c>
      <c r="D864" s="6" t="s">
        <v>174</v>
      </c>
      <c r="E864" s="10" t="s">
        <v>42</v>
      </c>
      <c r="F864" s="6" t="s">
        <v>561</v>
      </c>
      <c r="G864" s="6" t="s">
        <v>170</v>
      </c>
      <c r="H864" s="13">
        <v>30485206</v>
      </c>
      <c r="I864" s="17" t="s">
        <v>268</v>
      </c>
      <c r="J864" s="29">
        <v>450000000</v>
      </c>
      <c r="K864" s="41">
        <v>0</v>
      </c>
      <c r="L864" s="41">
        <v>22500000</v>
      </c>
      <c r="M864" s="41">
        <v>0</v>
      </c>
      <c r="N864" s="41">
        <f t="shared" si="244"/>
        <v>22500000</v>
      </c>
      <c r="O864" s="41">
        <f t="shared" si="245"/>
        <v>427500000</v>
      </c>
      <c r="P864" s="56" t="s">
        <v>283</v>
      </c>
      <c r="Q864" s="56" t="s">
        <v>417</v>
      </c>
    </row>
    <row r="865" spans="1:17" s="2" customFormat="1" ht="15" customHeight="1" outlineLevel="2" x14ac:dyDescent="0.25">
      <c r="A865" s="6">
        <v>33</v>
      </c>
      <c r="B865" s="6" t="s">
        <v>11</v>
      </c>
      <c r="C865" s="6" t="s">
        <v>288</v>
      </c>
      <c r="D865" s="6" t="s">
        <v>174</v>
      </c>
      <c r="E865" s="6" t="s">
        <v>44</v>
      </c>
      <c r="F865" s="6" t="s">
        <v>561</v>
      </c>
      <c r="G865" s="6" t="s">
        <v>170</v>
      </c>
      <c r="H865" s="13">
        <v>30461825</v>
      </c>
      <c r="I865" s="17" t="s">
        <v>254</v>
      </c>
      <c r="J865" s="29">
        <v>172834000</v>
      </c>
      <c r="K865" s="41">
        <v>0</v>
      </c>
      <c r="L865" s="41">
        <v>30000000</v>
      </c>
      <c r="M865" s="41">
        <v>0</v>
      </c>
      <c r="N865" s="41">
        <f t="shared" si="244"/>
        <v>30000000</v>
      </c>
      <c r="O865" s="41">
        <f t="shared" si="245"/>
        <v>142834000</v>
      </c>
      <c r="P865" s="56" t="s">
        <v>283</v>
      </c>
      <c r="Q865" s="56" t="s">
        <v>417</v>
      </c>
    </row>
    <row r="866" spans="1:17" s="2" customFormat="1" ht="15" customHeight="1" outlineLevel="2" x14ac:dyDescent="0.25">
      <c r="A866" s="6">
        <v>33</v>
      </c>
      <c r="B866" s="6" t="s">
        <v>11</v>
      </c>
      <c r="C866" s="6" t="s">
        <v>344</v>
      </c>
      <c r="D866" s="6" t="s">
        <v>174</v>
      </c>
      <c r="E866" s="6" t="s">
        <v>174</v>
      </c>
      <c r="F866" s="6" t="s">
        <v>561</v>
      </c>
      <c r="G866" s="6" t="s">
        <v>170</v>
      </c>
      <c r="H866" s="13">
        <v>30485056</v>
      </c>
      <c r="I866" s="17" t="s">
        <v>636</v>
      </c>
      <c r="J866" s="29">
        <v>300000000</v>
      </c>
      <c r="K866" s="41">
        <v>0</v>
      </c>
      <c r="L866" s="41">
        <v>30000000</v>
      </c>
      <c r="M866" s="41">
        <v>0</v>
      </c>
      <c r="N866" s="41">
        <f t="shared" si="244"/>
        <v>30000000</v>
      </c>
      <c r="O866" s="41">
        <f t="shared" si="245"/>
        <v>270000000</v>
      </c>
      <c r="P866" s="56" t="s">
        <v>283</v>
      </c>
      <c r="Q866" s="56" t="s">
        <v>417</v>
      </c>
    </row>
    <row r="867" spans="1:17" s="2" customFormat="1" ht="15" customHeight="1" outlineLevel="2" x14ac:dyDescent="0.25">
      <c r="A867" s="6">
        <v>33</v>
      </c>
      <c r="B867" s="6" t="s">
        <v>11</v>
      </c>
      <c r="C867" s="6" t="s">
        <v>344</v>
      </c>
      <c r="D867" s="6" t="s">
        <v>174</v>
      </c>
      <c r="E867" s="6" t="s">
        <v>174</v>
      </c>
      <c r="F867" s="6" t="s">
        <v>561</v>
      </c>
      <c r="G867" s="6" t="s">
        <v>170</v>
      </c>
      <c r="H867" s="13">
        <v>30485055</v>
      </c>
      <c r="I867" s="17" t="s">
        <v>635</v>
      </c>
      <c r="J867" s="29">
        <v>300000000</v>
      </c>
      <c r="K867" s="41">
        <v>0</v>
      </c>
      <c r="L867" s="41">
        <v>30000000</v>
      </c>
      <c r="M867" s="41">
        <v>0</v>
      </c>
      <c r="N867" s="41">
        <f t="shared" si="244"/>
        <v>30000000</v>
      </c>
      <c r="O867" s="41">
        <f t="shared" si="245"/>
        <v>270000000</v>
      </c>
      <c r="P867" s="56" t="s">
        <v>283</v>
      </c>
      <c r="Q867" s="56" t="s">
        <v>417</v>
      </c>
    </row>
    <row r="868" spans="1:17" s="2" customFormat="1" ht="15" customHeight="1" outlineLevel="2" x14ac:dyDescent="0.25">
      <c r="A868" s="6">
        <v>33</v>
      </c>
      <c r="B868" s="6" t="s">
        <v>11</v>
      </c>
      <c r="C868" s="6" t="s">
        <v>315</v>
      </c>
      <c r="D868" s="6" t="s">
        <v>174</v>
      </c>
      <c r="E868" s="6" t="s">
        <v>174</v>
      </c>
      <c r="F868" s="6" t="s">
        <v>561</v>
      </c>
      <c r="G868" s="6" t="s">
        <v>170</v>
      </c>
      <c r="H868" s="13">
        <v>30485183</v>
      </c>
      <c r="I868" s="17" t="s">
        <v>253</v>
      </c>
      <c r="J868" s="29">
        <v>200000000</v>
      </c>
      <c r="K868" s="41">
        <v>0</v>
      </c>
      <c r="L868" s="41">
        <v>30000000</v>
      </c>
      <c r="M868" s="41">
        <v>0</v>
      </c>
      <c r="N868" s="41">
        <f t="shared" si="244"/>
        <v>30000000</v>
      </c>
      <c r="O868" s="41">
        <f t="shared" si="245"/>
        <v>170000000</v>
      </c>
      <c r="P868" s="56" t="s">
        <v>283</v>
      </c>
      <c r="Q868" s="56" t="s">
        <v>417</v>
      </c>
    </row>
    <row r="869" spans="1:17" s="2" customFormat="1" ht="15" customHeight="1" outlineLevel="2" x14ac:dyDescent="0.25">
      <c r="A869" s="6">
        <v>33</v>
      </c>
      <c r="B869" s="6" t="s">
        <v>11</v>
      </c>
      <c r="C869" s="6" t="s">
        <v>345</v>
      </c>
      <c r="D869" s="6" t="s">
        <v>174</v>
      </c>
      <c r="E869" s="6" t="s">
        <v>174</v>
      </c>
      <c r="F869" s="6" t="s">
        <v>561</v>
      </c>
      <c r="G869" s="6" t="s">
        <v>170</v>
      </c>
      <c r="H869" s="13">
        <v>30400100</v>
      </c>
      <c r="I869" s="17" t="s">
        <v>266</v>
      </c>
      <c r="J869" s="29">
        <v>950008000</v>
      </c>
      <c r="K869" s="41">
        <v>0</v>
      </c>
      <c r="L869" s="41">
        <v>30000000</v>
      </c>
      <c r="M869" s="41">
        <v>0</v>
      </c>
      <c r="N869" s="41">
        <f t="shared" si="244"/>
        <v>30000000</v>
      </c>
      <c r="O869" s="41">
        <f t="shared" si="245"/>
        <v>920008000</v>
      </c>
      <c r="P869" s="56" t="s">
        <v>283</v>
      </c>
      <c r="Q869" s="56" t="s">
        <v>417</v>
      </c>
    </row>
    <row r="870" spans="1:17" s="2" customFormat="1" ht="15" customHeight="1" outlineLevel="2" x14ac:dyDescent="0.25">
      <c r="A870" s="6">
        <v>33</v>
      </c>
      <c r="B870" s="6" t="s">
        <v>11</v>
      </c>
      <c r="C870" s="6" t="s">
        <v>315</v>
      </c>
      <c r="D870" s="6" t="s">
        <v>174</v>
      </c>
      <c r="E870" s="6" t="s">
        <v>48</v>
      </c>
      <c r="F870" s="6" t="s">
        <v>561</v>
      </c>
      <c r="G870" s="6" t="s">
        <v>170</v>
      </c>
      <c r="H870" s="13">
        <v>40001173</v>
      </c>
      <c r="I870" s="17" t="s">
        <v>528</v>
      </c>
      <c r="J870" s="29">
        <v>120000000</v>
      </c>
      <c r="K870" s="41">
        <v>0</v>
      </c>
      <c r="L870" s="41">
        <v>10000000</v>
      </c>
      <c r="M870" s="41">
        <v>0</v>
      </c>
      <c r="N870" s="41">
        <f t="shared" si="244"/>
        <v>10000000</v>
      </c>
      <c r="O870" s="41">
        <f t="shared" si="245"/>
        <v>110000000</v>
      </c>
      <c r="P870" s="56" t="s">
        <v>530</v>
      </c>
      <c r="Q870" s="56" t="s">
        <v>417</v>
      </c>
    </row>
    <row r="871" spans="1:17" s="2" customFormat="1" ht="15" customHeight="1" outlineLevel="2" x14ac:dyDescent="0.25">
      <c r="A871" s="6">
        <v>33</v>
      </c>
      <c r="B871" s="6" t="s">
        <v>11</v>
      </c>
      <c r="C871" s="6" t="s">
        <v>344</v>
      </c>
      <c r="D871" s="6" t="s">
        <v>174</v>
      </c>
      <c r="E871" s="6" t="s">
        <v>48</v>
      </c>
      <c r="F871" s="6" t="s">
        <v>561</v>
      </c>
      <c r="G871" s="6" t="s">
        <v>170</v>
      </c>
      <c r="H871" s="13" t="s">
        <v>250</v>
      </c>
      <c r="I871" s="17" t="s">
        <v>630</v>
      </c>
      <c r="J871" s="29">
        <v>301766000</v>
      </c>
      <c r="K871" s="41">
        <v>0</v>
      </c>
      <c r="L871" s="41">
        <v>10000000</v>
      </c>
      <c r="M871" s="41">
        <v>0</v>
      </c>
      <c r="N871" s="41">
        <f t="shared" si="244"/>
        <v>10000000</v>
      </c>
      <c r="O871" s="41">
        <f t="shared" si="245"/>
        <v>291766000</v>
      </c>
      <c r="P871" s="56" t="s">
        <v>530</v>
      </c>
      <c r="Q871" s="56" t="s">
        <v>417</v>
      </c>
    </row>
    <row r="872" spans="1:17" s="2" customFormat="1" ht="15" customHeight="1" outlineLevel="2" x14ac:dyDescent="0.25">
      <c r="A872" s="6">
        <v>33</v>
      </c>
      <c r="B872" s="6" t="s">
        <v>11</v>
      </c>
      <c r="C872" s="6" t="s">
        <v>344</v>
      </c>
      <c r="D872" s="6" t="s">
        <v>174</v>
      </c>
      <c r="E872" s="6" t="s">
        <v>48</v>
      </c>
      <c r="F872" s="6" t="s">
        <v>561</v>
      </c>
      <c r="G872" s="6" t="s">
        <v>170</v>
      </c>
      <c r="H872" s="13" t="s">
        <v>250</v>
      </c>
      <c r="I872" s="17" t="s">
        <v>628</v>
      </c>
      <c r="J872" s="29">
        <v>408440000</v>
      </c>
      <c r="K872" s="41">
        <v>0</v>
      </c>
      <c r="L872" s="41">
        <v>10000000</v>
      </c>
      <c r="M872" s="41">
        <v>0</v>
      </c>
      <c r="N872" s="41">
        <f t="shared" si="244"/>
        <v>10000000</v>
      </c>
      <c r="O872" s="41">
        <f t="shared" si="245"/>
        <v>398440000</v>
      </c>
      <c r="P872" s="56" t="s">
        <v>530</v>
      </c>
      <c r="Q872" s="56" t="s">
        <v>417</v>
      </c>
    </row>
    <row r="873" spans="1:17" s="2" customFormat="1" ht="15" customHeight="1" outlineLevel="2" x14ac:dyDescent="0.25">
      <c r="A873" s="6">
        <v>33</v>
      </c>
      <c r="B873" s="6" t="s">
        <v>11</v>
      </c>
      <c r="C873" s="6" t="s">
        <v>344</v>
      </c>
      <c r="D873" s="6" t="s">
        <v>174</v>
      </c>
      <c r="E873" s="6" t="s">
        <v>48</v>
      </c>
      <c r="F873" s="6" t="s">
        <v>15</v>
      </c>
      <c r="G873" s="6" t="s">
        <v>170</v>
      </c>
      <c r="H873" s="13">
        <v>40000965</v>
      </c>
      <c r="I873" s="17" t="s">
        <v>529</v>
      </c>
      <c r="J873" s="29">
        <v>109650000</v>
      </c>
      <c r="K873" s="41">
        <v>0</v>
      </c>
      <c r="L873" s="41">
        <v>70000000</v>
      </c>
      <c r="M873" s="41">
        <v>0</v>
      </c>
      <c r="N873" s="41">
        <f t="shared" si="244"/>
        <v>70000000</v>
      </c>
      <c r="O873" s="41">
        <f t="shared" si="245"/>
        <v>39650000</v>
      </c>
      <c r="P873" s="56" t="s">
        <v>530</v>
      </c>
      <c r="Q873" s="56" t="s">
        <v>417</v>
      </c>
    </row>
    <row r="874" spans="1:17" s="2" customFormat="1" ht="15" customHeight="1" outlineLevel="2" x14ac:dyDescent="0.25">
      <c r="A874" s="6">
        <v>33</v>
      </c>
      <c r="B874" s="6" t="s">
        <v>11</v>
      </c>
      <c r="C874" s="6" t="s">
        <v>315</v>
      </c>
      <c r="D874" s="6" t="s">
        <v>174</v>
      </c>
      <c r="E874" s="6" t="s">
        <v>48</v>
      </c>
      <c r="F874" s="6" t="s">
        <v>561</v>
      </c>
      <c r="G874" s="6" t="s">
        <v>170</v>
      </c>
      <c r="H874" s="13">
        <v>30433774</v>
      </c>
      <c r="I874" s="17" t="s">
        <v>459</v>
      </c>
      <c r="J874" s="29">
        <v>2700000000</v>
      </c>
      <c r="K874" s="41">
        <v>0</v>
      </c>
      <c r="L874" s="41">
        <v>10000000</v>
      </c>
      <c r="M874" s="41">
        <v>0</v>
      </c>
      <c r="N874" s="41">
        <f t="shared" si="244"/>
        <v>10000000</v>
      </c>
      <c r="O874" s="41">
        <f t="shared" si="245"/>
        <v>2690000000</v>
      </c>
      <c r="P874" s="56" t="s">
        <v>530</v>
      </c>
      <c r="Q874" s="56" t="s">
        <v>417</v>
      </c>
    </row>
    <row r="875" spans="1:17" s="2" customFormat="1" ht="15" customHeight="1" outlineLevel="2" x14ac:dyDescent="0.25">
      <c r="A875" s="6">
        <v>33</v>
      </c>
      <c r="B875" s="6" t="s">
        <v>11</v>
      </c>
      <c r="C875" s="6" t="s">
        <v>315</v>
      </c>
      <c r="D875" s="6" t="s">
        <v>174</v>
      </c>
      <c r="E875" s="6" t="s">
        <v>48</v>
      </c>
      <c r="F875" s="6" t="s">
        <v>561</v>
      </c>
      <c r="G875" s="6" t="s">
        <v>170</v>
      </c>
      <c r="H875" s="13">
        <v>40001266</v>
      </c>
      <c r="I875" s="17" t="s">
        <v>637</v>
      </c>
      <c r="J875" s="29">
        <v>400000000</v>
      </c>
      <c r="K875" s="41">
        <v>0</v>
      </c>
      <c r="L875" s="41">
        <v>10000000</v>
      </c>
      <c r="M875" s="41">
        <v>0</v>
      </c>
      <c r="N875" s="41">
        <f t="shared" si="244"/>
        <v>10000000</v>
      </c>
      <c r="O875" s="41">
        <f t="shared" si="245"/>
        <v>390000000</v>
      </c>
      <c r="P875" s="56" t="s">
        <v>530</v>
      </c>
      <c r="Q875" s="56" t="s">
        <v>417</v>
      </c>
    </row>
    <row r="876" spans="1:17" s="2" customFormat="1" ht="15" customHeight="1" outlineLevel="2" x14ac:dyDescent="0.25">
      <c r="A876" s="6">
        <v>33</v>
      </c>
      <c r="B876" s="6" t="s">
        <v>11</v>
      </c>
      <c r="C876" s="6" t="s">
        <v>315</v>
      </c>
      <c r="D876" s="6" t="s">
        <v>174</v>
      </c>
      <c r="E876" s="10" t="s">
        <v>42</v>
      </c>
      <c r="F876" s="6" t="s">
        <v>561</v>
      </c>
      <c r="G876" s="6" t="s">
        <v>170</v>
      </c>
      <c r="H876" s="13">
        <v>40000631</v>
      </c>
      <c r="I876" s="17" t="s">
        <v>465</v>
      </c>
      <c r="J876" s="29">
        <v>200000000</v>
      </c>
      <c r="K876" s="41">
        <v>0</v>
      </c>
      <c r="L876" s="41">
        <v>30000000</v>
      </c>
      <c r="M876" s="41">
        <v>0</v>
      </c>
      <c r="N876" s="41">
        <f t="shared" si="244"/>
        <v>30000000</v>
      </c>
      <c r="O876" s="41">
        <f t="shared" si="245"/>
        <v>170000000</v>
      </c>
      <c r="P876" s="56" t="s">
        <v>283</v>
      </c>
      <c r="Q876" s="56" t="s">
        <v>417</v>
      </c>
    </row>
    <row r="877" spans="1:17" s="2" customFormat="1" ht="15" customHeight="1" outlineLevel="2" x14ac:dyDescent="0.25">
      <c r="A877" s="6">
        <v>33</v>
      </c>
      <c r="B877" s="6" t="s">
        <v>11</v>
      </c>
      <c r="C877" s="6" t="s">
        <v>288</v>
      </c>
      <c r="D877" s="6" t="s">
        <v>174</v>
      </c>
      <c r="E877" s="6" t="s">
        <v>48</v>
      </c>
      <c r="F877" s="6" t="s">
        <v>78</v>
      </c>
      <c r="G877" s="6" t="s">
        <v>170</v>
      </c>
      <c r="H877" s="13" t="s">
        <v>250</v>
      </c>
      <c r="I877" s="17" t="s">
        <v>439</v>
      </c>
      <c r="J877" s="29">
        <v>1990433000</v>
      </c>
      <c r="K877" s="41">
        <v>0</v>
      </c>
      <c r="L877" s="41">
        <v>1990433000</v>
      </c>
      <c r="M877" s="41">
        <v>0</v>
      </c>
      <c r="N877" s="41">
        <f t="shared" si="244"/>
        <v>1990433000</v>
      </c>
      <c r="O877" s="41">
        <f t="shared" si="245"/>
        <v>0</v>
      </c>
      <c r="P877" s="56" t="s">
        <v>440</v>
      </c>
      <c r="Q877" s="56" t="s">
        <v>8</v>
      </c>
    </row>
    <row r="878" spans="1:17" ht="15" customHeight="1" outlineLevel="2" x14ac:dyDescent="0.25">
      <c r="A878" s="8"/>
      <c r="B878" s="8"/>
      <c r="C878" s="8"/>
      <c r="D878" s="8"/>
      <c r="E878" s="8"/>
      <c r="F878" s="8"/>
      <c r="G878" s="8"/>
      <c r="H878" s="12"/>
      <c r="I878" s="16" t="s">
        <v>293</v>
      </c>
      <c r="J878" s="30">
        <f t="shared" ref="J878:O878" si="246">SUBTOTAL(9,J860:J877)</f>
        <v>11967763000</v>
      </c>
      <c r="K878" s="30">
        <f t="shared" si="246"/>
        <v>0</v>
      </c>
      <c r="L878" s="30">
        <f t="shared" si="246"/>
        <v>2443546425</v>
      </c>
      <c r="M878" s="30">
        <f t="shared" si="246"/>
        <v>0</v>
      </c>
      <c r="N878" s="30">
        <f t="shared" si="246"/>
        <v>2443546425</v>
      </c>
      <c r="O878" s="30">
        <f t="shared" si="246"/>
        <v>9524216575</v>
      </c>
      <c r="P878" s="55"/>
      <c r="Q878" s="55"/>
    </row>
    <row r="879" spans="1:17" ht="15" customHeight="1" outlineLevel="2" x14ac:dyDescent="0.25">
      <c r="A879" s="8"/>
      <c r="B879" s="8"/>
      <c r="C879" s="8"/>
      <c r="D879" s="8"/>
      <c r="E879" s="8"/>
      <c r="F879" s="8"/>
      <c r="G879" s="8"/>
      <c r="H879" s="12"/>
      <c r="I879" s="18"/>
      <c r="J879" s="28"/>
      <c r="K879" s="40"/>
      <c r="L879" s="40"/>
      <c r="M879" s="40"/>
      <c r="N879" s="40"/>
      <c r="O879" s="40"/>
      <c r="P879" s="55"/>
      <c r="Q879" s="55"/>
    </row>
    <row r="880" spans="1:17" outlineLevel="1" x14ac:dyDescent="0.25">
      <c r="A880" s="8"/>
      <c r="B880" s="8"/>
      <c r="C880" s="8"/>
      <c r="D880" s="8"/>
      <c r="E880" s="9"/>
      <c r="F880" s="8"/>
      <c r="G880" s="8"/>
      <c r="H880" s="12"/>
      <c r="I880" s="19" t="s">
        <v>240</v>
      </c>
      <c r="J880" s="31">
        <f t="shared" ref="J880:O880" si="247">J878+J857+J852</f>
        <v>44257864301</v>
      </c>
      <c r="K880" s="31">
        <f t="shared" si="247"/>
        <v>12725732706</v>
      </c>
      <c r="L880" s="31">
        <f t="shared" si="247"/>
        <v>13298375507.333334</v>
      </c>
      <c r="M880" s="31">
        <f t="shared" si="247"/>
        <v>45024120</v>
      </c>
      <c r="N880" s="31">
        <f t="shared" si="247"/>
        <v>13253351387.333334</v>
      </c>
      <c r="O880" s="31">
        <f t="shared" si="247"/>
        <v>18233756087.666664</v>
      </c>
      <c r="P880" s="55"/>
      <c r="Q880" s="55"/>
    </row>
    <row r="881" spans="1:17" x14ac:dyDescent="0.25">
      <c r="A881" s="8"/>
      <c r="B881" s="8"/>
      <c r="C881" s="8"/>
      <c r="D881" s="8"/>
      <c r="E881" s="8"/>
      <c r="F881" s="8"/>
      <c r="G881" s="8"/>
      <c r="H881" s="12"/>
      <c r="I881" s="25"/>
      <c r="J881" s="36"/>
      <c r="K881" s="45"/>
      <c r="L881" s="45"/>
      <c r="M881" s="45"/>
      <c r="N881" s="45"/>
      <c r="O881" s="45"/>
      <c r="P881" s="57"/>
      <c r="Q881" s="57"/>
    </row>
    <row r="882" spans="1:17" ht="15.75" x14ac:dyDescent="0.25">
      <c r="A882" s="8"/>
      <c r="B882" s="8"/>
      <c r="C882" s="8"/>
      <c r="D882" s="8"/>
      <c r="E882" s="8"/>
      <c r="F882" s="8"/>
      <c r="G882" s="8"/>
      <c r="H882" s="12"/>
      <c r="I882" s="26" t="s">
        <v>242</v>
      </c>
      <c r="J882" s="37">
        <f t="shared" ref="J882:O882" si="248">J880+J799+J766+J641+J415+J174+J777</f>
        <v>488685687035.19678</v>
      </c>
      <c r="K882" s="37">
        <f t="shared" si="248"/>
        <v>135082447683</v>
      </c>
      <c r="L882" s="37">
        <f t="shared" si="248"/>
        <v>110223094785.64462</v>
      </c>
      <c r="M882" s="37">
        <f t="shared" si="248"/>
        <v>1565834672</v>
      </c>
      <c r="N882" s="37">
        <f t="shared" si="248"/>
        <v>108657260113.64462</v>
      </c>
      <c r="O882" s="37">
        <f t="shared" si="248"/>
        <v>243380144566.55212</v>
      </c>
      <c r="P882" s="55"/>
      <c r="Q882" s="55"/>
    </row>
    <row r="883" spans="1:17" x14ac:dyDescent="0.25">
      <c r="I883" s="25"/>
      <c r="J883" s="36"/>
      <c r="K883" s="45"/>
      <c r="L883" s="45"/>
      <c r="M883" s="45"/>
      <c r="N883" s="45"/>
      <c r="O883" s="45"/>
      <c r="P883" s="57"/>
      <c r="Q883" s="57"/>
    </row>
    <row r="884" spans="1:17" x14ac:dyDescent="0.25">
      <c r="I884" s="25"/>
      <c r="J884" s="36"/>
      <c r="K884" s="45"/>
      <c r="L884" s="45"/>
      <c r="M884" s="45"/>
      <c r="N884" s="45"/>
      <c r="O884" s="45"/>
      <c r="P884" s="57"/>
      <c r="Q884" s="57"/>
    </row>
    <row r="885" spans="1:17" x14ac:dyDescent="0.25">
      <c r="I885" s="25"/>
      <c r="J885" s="36"/>
      <c r="K885" s="45"/>
      <c r="L885" s="45"/>
      <c r="M885" s="45"/>
      <c r="N885" s="45"/>
      <c r="O885" s="45"/>
      <c r="P885" s="57"/>
      <c r="Q885" s="57"/>
    </row>
    <row r="886" spans="1:17" x14ac:dyDescent="0.25">
      <c r="I886" s="25"/>
      <c r="J886" s="36"/>
      <c r="K886" s="45"/>
      <c r="L886" s="45"/>
      <c r="M886" s="45"/>
      <c r="N886" s="45"/>
      <c r="O886" s="45"/>
      <c r="P886" s="57"/>
      <c r="Q886" s="57"/>
    </row>
    <row r="887" spans="1:17" x14ac:dyDescent="0.25">
      <c r="I887" s="25"/>
      <c r="J887" s="36"/>
      <c r="K887" s="45"/>
      <c r="L887" s="45"/>
      <c r="M887" s="45"/>
      <c r="N887" s="45"/>
      <c r="O887" s="45"/>
      <c r="P887" s="57"/>
      <c r="Q887" s="57"/>
    </row>
    <row r="888" spans="1:17" x14ac:dyDescent="0.25">
      <c r="I888" s="25"/>
      <c r="J888" s="36"/>
      <c r="K888" s="45"/>
      <c r="L888" s="45"/>
      <c r="M888" s="45"/>
      <c r="N888" s="45"/>
      <c r="O888" s="45"/>
      <c r="P888" s="57"/>
      <c r="Q888" s="57"/>
    </row>
    <row r="889" spans="1:17" x14ac:dyDescent="0.25">
      <c r="I889" s="25"/>
      <c r="J889" s="36"/>
      <c r="K889" s="45"/>
      <c r="L889" s="45"/>
      <c r="M889" s="45"/>
      <c r="N889" s="45"/>
      <c r="O889" s="45"/>
      <c r="P889" s="57"/>
      <c r="Q889" s="57"/>
    </row>
    <row r="890" spans="1:17" x14ac:dyDescent="0.25">
      <c r="I890" s="25"/>
      <c r="J890" s="36"/>
      <c r="K890" s="45"/>
      <c r="L890" s="45"/>
      <c r="M890" s="45"/>
      <c r="N890" s="45"/>
      <c r="O890" s="45"/>
      <c r="P890" s="57"/>
      <c r="Q890" s="57"/>
    </row>
    <row r="891" spans="1:17" x14ac:dyDescent="0.25">
      <c r="I891" s="25"/>
      <c r="J891" s="36"/>
      <c r="K891" s="45"/>
      <c r="L891" s="45"/>
      <c r="M891" s="45"/>
      <c r="N891" s="45"/>
      <c r="O891" s="45"/>
      <c r="P891" s="57"/>
      <c r="Q891" s="57"/>
    </row>
    <row r="892" spans="1:17" x14ac:dyDescent="0.25">
      <c r="I892" s="25"/>
      <c r="J892" s="36"/>
      <c r="K892" s="45"/>
      <c r="L892" s="45"/>
      <c r="M892" s="45"/>
      <c r="N892" s="45"/>
      <c r="O892" s="45"/>
      <c r="P892" s="57"/>
      <c r="Q892" s="57"/>
    </row>
    <row r="893" spans="1:17" x14ac:dyDescent="0.25">
      <c r="I893" s="25"/>
      <c r="J893" s="36"/>
      <c r="K893" s="45"/>
      <c r="L893" s="45"/>
      <c r="M893" s="45"/>
      <c r="N893" s="45"/>
      <c r="O893" s="45"/>
      <c r="P893" s="57"/>
      <c r="Q893" s="57"/>
    </row>
    <row r="894" spans="1:17" x14ac:dyDescent="0.25">
      <c r="I894" s="25"/>
      <c r="J894" s="36"/>
      <c r="K894" s="45"/>
      <c r="L894" s="45"/>
      <c r="M894" s="45"/>
      <c r="N894" s="45"/>
      <c r="O894" s="45"/>
      <c r="P894" s="57"/>
      <c r="Q894" s="57"/>
    </row>
    <row r="895" spans="1:17" x14ac:dyDescent="0.25">
      <c r="I895" s="25"/>
      <c r="J895" s="36"/>
      <c r="K895" s="45"/>
      <c r="L895" s="45"/>
      <c r="M895" s="45"/>
      <c r="N895" s="45"/>
      <c r="O895" s="45"/>
      <c r="P895" s="57"/>
      <c r="Q895" s="57"/>
    </row>
    <row r="896" spans="1:17" x14ac:dyDescent="0.25">
      <c r="I896" s="25"/>
      <c r="J896" s="36"/>
      <c r="K896" s="45"/>
      <c r="L896" s="45"/>
      <c r="M896" s="45"/>
      <c r="N896" s="45"/>
      <c r="O896" s="45"/>
      <c r="P896" s="57"/>
      <c r="Q896" s="57"/>
    </row>
    <row r="897" spans="9:17" x14ac:dyDescent="0.25">
      <c r="I897" s="25"/>
      <c r="J897" s="36"/>
      <c r="K897" s="45"/>
      <c r="L897" s="45"/>
      <c r="M897" s="45"/>
      <c r="N897" s="45"/>
      <c r="O897" s="45"/>
      <c r="P897" s="57"/>
      <c r="Q897" s="57"/>
    </row>
    <row r="898" spans="9:17" x14ac:dyDescent="0.25">
      <c r="I898" s="25"/>
      <c r="J898" s="36"/>
      <c r="K898" s="45"/>
      <c r="L898" s="45"/>
      <c r="M898" s="45"/>
      <c r="N898" s="45"/>
      <c r="O898" s="45"/>
      <c r="P898" s="57"/>
      <c r="Q898" s="57"/>
    </row>
    <row r="899" spans="9:17" x14ac:dyDescent="0.25">
      <c r="I899" s="25"/>
      <c r="J899" s="36"/>
      <c r="K899" s="45"/>
      <c r="L899" s="45"/>
      <c r="M899" s="45"/>
      <c r="N899" s="45"/>
      <c r="O899" s="45"/>
      <c r="P899" s="57"/>
      <c r="Q899" s="57"/>
    </row>
    <row r="900" spans="9:17" x14ac:dyDescent="0.25">
      <c r="I900" s="25"/>
      <c r="J900" s="36"/>
      <c r="K900" s="45"/>
      <c r="L900" s="45"/>
      <c r="M900" s="45"/>
      <c r="N900" s="45"/>
      <c r="O900" s="45"/>
      <c r="P900" s="57"/>
      <c r="Q900" s="57"/>
    </row>
    <row r="901" spans="9:17" x14ac:dyDescent="0.25">
      <c r="I901" s="25"/>
      <c r="J901" s="36"/>
      <c r="K901" s="45"/>
      <c r="L901" s="45"/>
      <c r="M901" s="45"/>
      <c r="N901" s="45"/>
      <c r="O901" s="45"/>
      <c r="P901" s="57"/>
      <c r="Q901" s="57"/>
    </row>
    <row r="902" spans="9:17" x14ac:dyDescent="0.25">
      <c r="I902" s="25"/>
      <c r="J902" s="36"/>
      <c r="K902" s="45"/>
      <c r="L902" s="45"/>
      <c r="M902" s="45"/>
      <c r="N902" s="45"/>
      <c r="O902" s="45"/>
      <c r="P902" s="57"/>
      <c r="Q902" s="57"/>
    </row>
    <row r="903" spans="9:17" x14ac:dyDescent="0.25">
      <c r="I903" s="25"/>
      <c r="J903" s="36"/>
      <c r="K903" s="45"/>
      <c r="L903" s="45"/>
      <c r="M903" s="45"/>
      <c r="N903" s="45"/>
      <c r="O903" s="45"/>
      <c r="P903" s="57"/>
      <c r="Q903" s="57"/>
    </row>
    <row r="904" spans="9:17" x14ac:dyDescent="0.25">
      <c r="I904" s="25"/>
      <c r="J904" s="36"/>
      <c r="K904" s="45"/>
      <c r="L904" s="45"/>
      <c r="M904" s="45"/>
      <c r="N904" s="45"/>
      <c r="O904" s="45"/>
      <c r="P904" s="57"/>
      <c r="Q904" s="57"/>
    </row>
    <row r="905" spans="9:17" x14ac:dyDescent="0.25">
      <c r="I905" s="25"/>
      <c r="J905" s="36"/>
      <c r="K905" s="45"/>
      <c r="L905" s="45"/>
      <c r="M905" s="45"/>
      <c r="N905" s="45"/>
      <c r="O905" s="45"/>
      <c r="P905" s="57"/>
      <c r="Q905" s="57"/>
    </row>
    <row r="906" spans="9:17" x14ac:dyDescent="0.25">
      <c r="I906" s="25"/>
      <c r="J906" s="36"/>
      <c r="K906" s="45"/>
      <c r="L906" s="45"/>
      <c r="M906" s="45"/>
      <c r="N906" s="45"/>
      <c r="O906" s="45"/>
      <c r="P906" s="57"/>
      <c r="Q906" s="57"/>
    </row>
    <row r="907" spans="9:17" x14ac:dyDescent="0.25">
      <c r="I907" s="25"/>
      <c r="J907" s="36"/>
      <c r="K907" s="45"/>
      <c r="L907" s="45"/>
      <c r="M907" s="45"/>
      <c r="N907" s="45"/>
      <c r="O907" s="45"/>
      <c r="P907" s="57"/>
      <c r="Q907" s="57"/>
    </row>
    <row r="908" spans="9:17" x14ac:dyDescent="0.25">
      <c r="I908" s="25"/>
      <c r="J908" s="36"/>
      <c r="K908" s="45"/>
      <c r="L908" s="45"/>
      <c r="M908" s="45"/>
      <c r="N908" s="45"/>
      <c r="O908" s="45"/>
      <c r="P908" s="57"/>
      <c r="Q908" s="57"/>
    </row>
    <row r="909" spans="9:17" x14ac:dyDescent="0.25">
      <c r="I909" s="25"/>
      <c r="J909" s="36"/>
      <c r="K909" s="45"/>
      <c r="L909" s="45"/>
      <c r="M909" s="45"/>
      <c r="N909" s="45"/>
      <c r="O909" s="45"/>
      <c r="P909" s="57"/>
      <c r="Q909" s="57"/>
    </row>
    <row r="910" spans="9:17" x14ac:dyDescent="0.25">
      <c r="I910" s="25"/>
      <c r="J910" s="36"/>
      <c r="K910" s="45"/>
      <c r="L910" s="45"/>
      <c r="M910" s="45"/>
      <c r="N910" s="45"/>
      <c r="O910" s="45"/>
      <c r="P910" s="57"/>
      <c r="Q910" s="57"/>
    </row>
    <row r="911" spans="9:17" x14ac:dyDescent="0.25">
      <c r="I911" s="25"/>
      <c r="J911" s="36"/>
      <c r="K911" s="45"/>
      <c r="L911" s="45"/>
      <c r="M911" s="45"/>
      <c r="N911" s="45"/>
      <c r="O911" s="45"/>
      <c r="P911" s="57"/>
      <c r="Q911" s="57"/>
    </row>
    <row r="912" spans="9:17" x14ac:dyDescent="0.25">
      <c r="I912" s="25"/>
      <c r="J912" s="36"/>
      <c r="K912" s="45"/>
      <c r="L912" s="45"/>
      <c r="M912" s="45"/>
      <c r="N912" s="45"/>
      <c r="O912" s="45"/>
      <c r="P912" s="57"/>
      <c r="Q912" s="57"/>
    </row>
    <row r="913" spans="9:17" x14ac:dyDescent="0.25">
      <c r="I913" s="25"/>
      <c r="J913" s="36"/>
      <c r="K913" s="45"/>
      <c r="L913" s="45"/>
      <c r="M913" s="45"/>
      <c r="N913" s="45"/>
      <c r="O913" s="45"/>
      <c r="P913" s="57"/>
      <c r="Q913" s="57"/>
    </row>
    <row r="914" spans="9:17" x14ac:dyDescent="0.25">
      <c r="I914" s="25"/>
      <c r="J914" s="36"/>
      <c r="K914" s="45"/>
      <c r="L914" s="45"/>
      <c r="M914" s="45"/>
      <c r="N914" s="45"/>
      <c r="O914" s="45"/>
      <c r="P914" s="57"/>
      <c r="Q914" s="57"/>
    </row>
    <row r="915" spans="9:17" x14ac:dyDescent="0.25">
      <c r="I915" s="25"/>
      <c r="J915" s="36"/>
      <c r="K915" s="45"/>
      <c r="L915" s="45"/>
      <c r="M915" s="45"/>
      <c r="N915" s="45"/>
      <c r="O915" s="45"/>
      <c r="P915" s="57"/>
      <c r="Q915" s="57"/>
    </row>
    <row r="916" spans="9:17" x14ac:dyDescent="0.25">
      <c r="I916" s="25"/>
      <c r="J916" s="36"/>
      <c r="K916" s="45"/>
      <c r="L916" s="45"/>
      <c r="M916" s="45"/>
      <c r="N916" s="45"/>
      <c r="O916" s="45"/>
      <c r="P916" s="57"/>
      <c r="Q916" s="57"/>
    </row>
    <row r="917" spans="9:17" x14ac:dyDescent="0.25">
      <c r="I917" s="25"/>
      <c r="J917" s="36"/>
      <c r="K917" s="45"/>
      <c r="L917" s="45"/>
      <c r="M917" s="45"/>
      <c r="N917" s="45"/>
      <c r="O917" s="45"/>
      <c r="P917" s="57"/>
      <c r="Q917" s="57"/>
    </row>
    <row r="918" spans="9:17" x14ac:dyDescent="0.25">
      <c r="I918" s="25"/>
      <c r="J918" s="36"/>
      <c r="K918" s="45"/>
      <c r="L918" s="45"/>
      <c r="M918" s="45"/>
      <c r="N918" s="45"/>
      <c r="O918" s="45"/>
      <c r="P918" s="57"/>
      <c r="Q918" s="57"/>
    </row>
    <row r="919" spans="9:17" x14ac:dyDescent="0.25">
      <c r="I919" s="25"/>
      <c r="J919" s="36"/>
      <c r="K919" s="45"/>
      <c r="L919" s="45"/>
      <c r="M919" s="45"/>
      <c r="N919" s="45"/>
      <c r="O919" s="45"/>
      <c r="P919" s="57"/>
      <c r="Q919" s="57"/>
    </row>
    <row r="920" spans="9:17" x14ac:dyDescent="0.25">
      <c r="I920" s="25"/>
      <c r="J920" s="36"/>
      <c r="K920" s="45"/>
      <c r="L920" s="45"/>
      <c r="M920" s="45"/>
      <c r="N920" s="45"/>
      <c r="O920" s="45"/>
      <c r="P920" s="57"/>
      <c r="Q920" s="57"/>
    </row>
    <row r="921" spans="9:17" x14ac:dyDescent="0.25">
      <c r="I921" s="25"/>
      <c r="J921" s="36"/>
      <c r="K921" s="45"/>
      <c r="L921" s="45"/>
      <c r="M921" s="45"/>
      <c r="N921" s="45"/>
      <c r="O921" s="45"/>
      <c r="P921" s="57"/>
      <c r="Q921" s="57"/>
    </row>
    <row r="922" spans="9:17" x14ac:dyDescent="0.25">
      <c r="I922" s="25"/>
      <c r="J922" s="36"/>
      <c r="K922" s="45"/>
      <c r="L922" s="45"/>
      <c r="M922" s="45"/>
      <c r="N922" s="45"/>
      <c r="O922" s="45"/>
      <c r="P922" s="57"/>
      <c r="Q922" s="57"/>
    </row>
    <row r="923" spans="9:17" x14ac:dyDescent="0.25">
      <c r="I923" s="25"/>
      <c r="J923" s="36"/>
      <c r="K923" s="45"/>
      <c r="L923" s="45"/>
      <c r="M923" s="45"/>
      <c r="N923" s="45"/>
      <c r="O923" s="45"/>
      <c r="P923" s="57"/>
      <c r="Q923" s="57"/>
    </row>
    <row r="924" spans="9:17" x14ac:dyDescent="0.25">
      <c r="I924" s="25"/>
      <c r="J924" s="36"/>
      <c r="K924" s="45"/>
      <c r="L924" s="45"/>
      <c r="M924" s="45"/>
      <c r="N924" s="45"/>
      <c r="O924" s="45"/>
      <c r="P924" s="57"/>
      <c r="Q924" s="57"/>
    </row>
    <row r="925" spans="9:17" x14ac:dyDescent="0.25">
      <c r="I925" s="25"/>
      <c r="J925" s="36"/>
      <c r="K925" s="45"/>
      <c r="L925" s="45"/>
      <c r="M925" s="45"/>
      <c r="N925" s="45"/>
      <c r="O925" s="45"/>
      <c r="P925" s="57"/>
      <c r="Q925" s="57"/>
    </row>
    <row r="926" spans="9:17" x14ac:dyDescent="0.25">
      <c r="I926" s="25"/>
      <c r="J926" s="36"/>
      <c r="K926" s="45"/>
      <c r="L926" s="45"/>
      <c r="M926" s="45"/>
      <c r="N926" s="45"/>
      <c r="O926" s="45"/>
      <c r="P926" s="57"/>
      <c r="Q926" s="57"/>
    </row>
    <row r="927" spans="9:17" x14ac:dyDescent="0.25">
      <c r="I927" s="25"/>
      <c r="J927" s="36"/>
      <c r="K927" s="45"/>
      <c r="L927" s="45"/>
      <c r="M927" s="45"/>
      <c r="N927" s="45"/>
      <c r="O927" s="45"/>
      <c r="P927" s="57"/>
      <c r="Q927" s="57"/>
    </row>
    <row r="928" spans="9:17" x14ac:dyDescent="0.25">
      <c r="I928" s="25"/>
      <c r="J928" s="36"/>
      <c r="K928" s="45"/>
      <c r="L928" s="45"/>
      <c r="M928" s="45"/>
      <c r="N928" s="45"/>
      <c r="O928" s="45"/>
      <c r="P928" s="57"/>
      <c r="Q928" s="57"/>
    </row>
    <row r="929" spans="9:17" x14ac:dyDescent="0.25">
      <c r="I929" s="25"/>
      <c r="J929" s="36"/>
      <c r="K929" s="45"/>
      <c r="L929" s="45"/>
      <c r="M929" s="45"/>
      <c r="N929" s="45"/>
      <c r="O929" s="45"/>
      <c r="P929" s="57"/>
      <c r="Q929" s="57"/>
    </row>
    <row r="930" spans="9:17" x14ac:dyDescent="0.25">
      <c r="I930" s="25"/>
      <c r="J930" s="36"/>
      <c r="K930" s="45"/>
      <c r="L930" s="45"/>
      <c r="M930" s="45"/>
      <c r="N930" s="45"/>
      <c r="O930" s="45"/>
      <c r="P930" s="57"/>
      <c r="Q930" s="57"/>
    </row>
    <row r="931" spans="9:17" x14ac:dyDescent="0.25">
      <c r="I931" s="25"/>
      <c r="J931" s="36"/>
      <c r="K931" s="45"/>
      <c r="L931" s="45"/>
      <c r="M931" s="45"/>
      <c r="N931" s="45"/>
      <c r="O931" s="45"/>
      <c r="P931" s="57"/>
      <c r="Q931" s="57"/>
    </row>
    <row r="932" spans="9:17" x14ac:dyDescent="0.25">
      <c r="I932" s="25"/>
      <c r="J932" s="36"/>
      <c r="K932" s="45"/>
      <c r="L932" s="45"/>
      <c r="M932" s="45"/>
      <c r="N932" s="45"/>
      <c r="O932" s="45"/>
      <c r="P932" s="57"/>
      <c r="Q932" s="57"/>
    </row>
    <row r="933" spans="9:17" x14ac:dyDescent="0.25">
      <c r="I933" s="25"/>
      <c r="J933" s="36"/>
      <c r="K933" s="45"/>
      <c r="L933" s="45"/>
      <c r="M933" s="45"/>
      <c r="N933" s="45"/>
      <c r="O933" s="45"/>
      <c r="P933" s="57"/>
      <c r="Q933" s="57"/>
    </row>
    <row r="934" spans="9:17" x14ac:dyDescent="0.25">
      <c r="I934" s="25"/>
      <c r="J934" s="36"/>
      <c r="K934" s="45"/>
      <c r="L934" s="45"/>
      <c r="M934" s="45"/>
      <c r="N934" s="45"/>
      <c r="O934" s="45"/>
      <c r="P934" s="57"/>
      <c r="Q934" s="57"/>
    </row>
    <row r="935" spans="9:17" x14ac:dyDescent="0.25">
      <c r="I935" s="25"/>
      <c r="J935" s="36"/>
      <c r="K935" s="45"/>
      <c r="L935" s="45"/>
      <c r="M935" s="45"/>
      <c r="N935" s="45"/>
      <c r="O935" s="45"/>
      <c r="P935" s="57"/>
      <c r="Q935" s="57"/>
    </row>
    <row r="936" spans="9:17" x14ac:dyDescent="0.25">
      <c r="I936" s="25"/>
      <c r="J936" s="36"/>
      <c r="K936" s="45"/>
      <c r="L936" s="45"/>
      <c r="M936" s="45"/>
      <c r="N936" s="45"/>
      <c r="O936" s="45"/>
      <c r="P936" s="57"/>
      <c r="Q936" s="57"/>
    </row>
    <row r="937" spans="9:17" x14ac:dyDescent="0.25">
      <c r="I937" s="25"/>
      <c r="J937" s="36"/>
      <c r="K937" s="45"/>
      <c r="L937" s="45"/>
      <c r="M937" s="45"/>
      <c r="N937" s="45"/>
      <c r="O937" s="45"/>
      <c r="P937" s="57"/>
      <c r="Q937" s="57"/>
    </row>
    <row r="938" spans="9:17" x14ac:dyDescent="0.25">
      <c r="I938" s="25"/>
      <c r="J938" s="36"/>
      <c r="K938" s="45"/>
      <c r="L938" s="45"/>
      <c r="M938" s="45"/>
      <c r="N938" s="45"/>
      <c r="O938" s="45"/>
      <c r="P938" s="57"/>
      <c r="Q938" s="57"/>
    </row>
    <row r="939" spans="9:17" x14ac:dyDescent="0.25">
      <c r="I939" s="25"/>
      <c r="J939" s="36"/>
      <c r="K939" s="45"/>
      <c r="L939" s="45"/>
      <c r="M939" s="45"/>
      <c r="N939" s="45"/>
      <c r="O939" s="45"/>
      <c r="P939" s="57"/>
      <c r="Q939" s="57"/>
    </row>
    <row r="940" spans="9:17" x14ac:dyDescent="0.25">
      <c r="I940" s="25"/>
      <c r="J940" s="36"/>
      <c r="K940" s="45"/>
      <c r="L940" s="45"/>
      <c r="M940" s="45"/>
      <c r="N940" s="45"/>
      <c r="O940" s="45"/>
      <c r="P940" s="57"/>
      <c r="Q940" s="57"/>
    </row>
    <row r="941" spans="9:17" x14ac:dyDescent="0.25">
      <c r="I941" s="25"/>
      <c r="J941" s="36"/>
      <c r="K941" s="45"/>
      <c r="L941" s="45"/>
      <c r="M941" s="45"/>
      <c r="N941" s="45"/>
      <c r="O941" s="45"/>
      <c r="P941" s="57"/>
      <c r="Q941" s="57"/>
    </row>
    <row r="942" spans="9:17" x14ac:dyDescent="0.25">
      <c r="I942" s="25"/>
      <c r="J942" s="36"/>
      <c r="K942" s="45"/>
      <c r="L942" s="45"/>
      <c r="M942" s="45"/>
      <c r="N942" s="45"/>
      <c r="O942" s="45"/>
      <c r="P942" s="57"/>
      <c r="Q942" s="57"/>
    </row>
    <row r="943" spans="9:17" x14ac:dyDescent="0.25">
      <c r="I943" s="25"/>
      <c r="J943" s="36"/>
      <c r="K943" s="45"/>
      <c r="L943" s="45"/>
      <c r="M943" s="45"/>
      <c r="N943" s="45"/>
      <c r="O943" s="45"/>
      <c r="P943" s="57"/>
      <c r="Q943" s="57"/>
    </row>
    <row r="944" spans="9:17" x14ac:dyDescent="0.25">
      <c r="I944" s="25"/>
      <c r="J944" s="36"/>
      <c r="K944" s="45"/>
      <c r="L944" s="45"/>
      <c r="M944" s="45"/>
      <c r="N944" s="45"/>
      <c r="O944" s="45"/>
      <c r="P944" s="57"/>
      <c r="Q944" s="57"/>
    </row>
    <row r="945" spans="9:17" x14ac:dyDescent="0.25">
      <c r="I945" s="25"/>
      <c r="J945" s="36"/>
      <c r="K945" s="45"/>
      <c r="L945" s="45"/>
      <c r="M945" s="45"/>
      <c r="N945" s="45"/>
      <c r="O945" s="45"/>
      <c r="P945" s="57"/>
      <c r="Q945" s="57"/>
    </row>
    <row r="946" spans="9:17" x14ac:dyDescent="0.25">
      <c r="I946" s="25"/>
      <c r="J946" s="36"/>
      <c r="K946" s="45"/>
      <c r="L946" s="45"/>
      <c r="M946" s="45"/>
      <c r="N946" s="45"/>
      <c r="O946" s="45"/>
      <c r="P946" s="57"/>
      <c r="Q946" s="57"/>
    </row>
    <row r="947" spans="9:17" x14ac:dyDescent="0.25">
      <c r="I947" s="25"/>
      <c r="J947" s="36"/>
      <c r="K947" s="45"/>
      <c r="L947" s="45"/>
      <c r="M947" s="45"/>
      <c r="N947" s="45"/>
      <c r="O947" s="45"/>
      <c r="P947" s="57"/>
      <c r="Q947" s="57"/>
    </row>
    <row r="948" spans="9:17" x14ac:dyDescent="0.25">
      <c r="I948" s="25"/>
      <c r="J948" s="36"/>
      <c r="K948" s="45"/>
      <c r="L948" s="45"/>
      <c r="M948" s="45"/>
      <c r="N948" s="45"/>
      <c r="O948" s="45"/>
      <c r="P948" s="57"/>
      <c r="Q948" s="57"/>
    </row>
    <row r="949" spans="9:17" x14ac:dyDescent="0.25">
      <c r="I949" s="25"/>
      <c r="J949" s="36"/>
      <c r="K949" s="45"/>
      <c r="L949" s="45"/>
      <c r="M949" s="45"/>
      <c r="N949" s="45"/>
      <c r="O949" s="45"/>
      <c r="P949" s="57"/>
      <c r="Q949" s="57"/>
    </row>
    <row r="950" spans="9:17" x14ac:dyDescent="0.25">
      <c r="I950" s="25"/>
      <c r="J950" s="36"/>
      <c r="K950" s="45"/>
      <c r="L950" s="45"/>
      <c r="M950" s="45"/>
      <c r="N950" s="45"/>
      <c r="O950" s="45"/>
      <c r="P950" s="57"/>
      <c r="Q950" s="57"/>
    </row>
    <row r="951" spans="9:17" x14ac:dyDescent="0.25">
      <c r="I951" s="25"/>
      <c r="J951" s="36"/>
      <c r="K951" s="45"/>
      <c r="L951" s="45"/>
      <c r="M951" s="45"/>
      <c r="N951" s="45"/>
      <c r="O951" s="45"/>
      <c r="P951" s="57"/>
      <c r="Q951" s="57"/>
    </row>
    <row r="952" spans="9:17" x14ac:dyDescent="0.25">
      <c r="I952" s="25"/>
      <c r="J952" s="36"/>
      <c r="K952" s="45"/>
      <c r="L952" s="45"/>
      <c r="M952" s="45"/>
      <c r="N952" s="45"/>
      <c r="O952" s="45"/>
      <c r="P952" s="57"/>
      <c r="Q952" s="57"/>
    </row>
    <row r="953" spans="9:17" x14ac:dyDescent="0.25">
      <c r="I953" s="25"/>
      <c r="J953" s="36"/>
      <c r="K953" s="45"/>
      <c r="L953" s="45"/>
      <c r="M953" s="45"/>
      <c r="N953" s="45"/>
      <c r="O953" s="45"/>
      <c r="P953" s="57"/>
      <c r="Q953" s="57"/>
    </row>
    <row r="954" spans="9:17" x14ac:dyDescent="0.25">
      <c r="I954" s="25"/>
      <c r="J954" s="36"/>
      <c r="K954" s="45"/>
      <c r="L954" s="45"/>
      <c r="M954" s="45"/>
      <c r="N954" s="45"/>
      <c r="O954" s="45"/>
      <c r="P954" s="57"/>
      <c r="Q954" s="57"/>
    </row>
    <row r="955" spans="9:17" x14ac:dyDescent="0.25">
      <c r="I955" s="25"/>
      <c r="J955" s="36"/>
      <c r="K955" s="45"/>
      <c r="L955" s="45"/>
      <c r="M955" s="45"/>
      <c r="N955" s="45"/>
      <c r="O955" s="45"/>
      <c r="P955" s="57"/>
      <c r="Q955" s="57"/>
    </row>
    <row r="956" spans="9:17" x14ac:dyDescent="0.25">
      <c r="I956" s="25"/>
      <c r="J956" s="36"/>
      <c r="K956" s="45"/>
      <c r="L956" s="45"/>
      <c r="M956" s="45"/>
      <c r="N956" s="45"/>
      <c r="O956" s="45"/>
      <c r="P956" s="57"/>
      <c r="Q956" s="57"/>
    </row>
    <row r="957" spans="9:17" x14ac:dyDescent="0.25">
      <c r="I957" s="25"/>
      <c r="J957" s="36"/>
      <c r="K957" s="45"/>
      <c r="L957" s="45"/>
      <c r="M957" s="45"/>
      <c r="N957" s="45"/>
      <c r="O957" s="45"/>
      <c r="P957" s="57"/>
      <c r="Q957" s="57"/>
    </row>
    <row r="958" spans="9:17" x14ac:dyDescent="0.25">
      <c r="I958" s="25"/>
      <c r="J958" s="38"/>
      <c r="K958" s="46"/>
      <c r="L958" s="46"/>
      <c r="M958" s="46"/>
      <c r="N958" s="46"/>
      <c r="O958" s="46"/>
      <c r="P958" s="57"/>
      <c r="Q958" s="57"/>
    </row>
    <row r="959" spans="9:17" x14ac:dyDescent="0.25">
      <c r="I959" s="25"/>
      <c r="J959" s="38"/>
      <c r="K959" s="46"/>
      <c r="L959" s="46"/>
      <c r="M959" s="46"/>
      <c r="N959" s="46"/>
      <c r="O959" s="46"/>
      <c r="P959" s="57"/>
      <c r="Q959" s="57"/>
    </row>
    <row r="960" spans="9:17" x14ac:dyDescent="0.25">
      <c r="I960" s="25"/>
      <c r="J960" s="38"/>
      <c r="K960" s="46"/>
      <c r="L960" s="46"/>
      <c r="M960" s="46"/>
      <c r="N960" s="46"/>
      <c r="O960" s="46"/>
      <c r="P960" s="57"/>
      <c r="Q960" s="57"/>
    </row>
    <row r="961" spans="9:17" x14ac:dyDescent="0.25">
      <c r="I961" s="25"/>
      <c r="J961" s="38"/>
      <c r="K961" s="46"/>
      <c r="L961" s="46"/>
      <c r="M961" s="46"/>
      <c r="N961" s="46"/>
      <c r="O961" s="46"/>
      <c r="P961" s="57"/>
      <c r="Q961" s="57"/>
    </row>
    <row r="962" spans="9:17" x14ac:dyDescent="0.25">
      <c r="I962" s="25"/>
      <c r="J962" s="38"/>
      <c r="K962" s="46"/>
      <c r="L962" s="46"/>
      <c r="M962" s="46"/>
      <c r="N962" s="46"/>
      <c r="O962" s="46"/>
      <c r="P962" s="59"/>
      <c r="Q962" s="59"/>
    </row>
    <row r="963" spans="9:17" x14ac:dyDescent="0.25">
      <c r="I963" s="25"/>
      <c r="J963" s="38"/>
      <c r="K963" s="46"/>
      <c r="L963" s="46"/>
      <c r="M963" s="46"/>
      <c r="N963" s="46"/>
      <c r="O963" s="46"/>
      <c r="P963" s="59"/>
      <c r="Q963" s="59"/>
    </row>
    <row r="964" spans="9:17" x14ac:dyDescent="0.25">
      <c r="I964" s="25"/>
      <c r="J964" s="38"/>
      <c r="K964" s="46"/>
      <c r="L964" s="46"/>
      <c r="M964" s="46"/>
      <c r="N964" s="46"/>
      <c r="O964" s="46"/>
      <c r="P964" s="59"/>
      <c r="Q964" s="59"/>
    </row>
    <row r="965" spans="9:17" x14ac:dyDescent="0.25">
      <c r="I965" s="25"/>
      <c r="J965" s="38"/>
      <c r="K965" s="46"/>
      <c r="L965" s="46"/>
      <c r="M965" s="46"/>
      <c r="N965" s="46"/>
      <c r="O965" s="46"/>
      <c r="P965" s="59"/>
      <c r="Q965" s="59"/>
    </row>
  </sheetData>
  <autoFilter ref="A1:Q965"/>
  <pageMargins left="1.0236220472440944" right="0.15748031496062992" top="0.47244094488188981" bottom="0.70866141732283472" header="0.19685039370078741" footer="0.23622047244094491"/>
  <pageSetup paperSize="5" scale="60" orientation="landscape" r:id="rId1"/>
  <headerFooter>
    <oddHeader>&amp;C&amp;"-,Negrita"&amp;26ESTADO SITUACION FNDR MES DE ENERO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GRAFICO</vt:lpstr>
      <vt:lpstr>SECTOR</vt:lpstr>
      <vt:lpstr>PROVINCIA</vt:lpstr>
      <vt:lpstr>PROVISION</vt:lpstr>
      <vt:lpstr>RESUMEN</vt:lpstr>
      <vt:lpstr>ENERO</vt:lpstr>
      <vt:lpstr>ENERO!Área_de_impresión</vt:lpstr>
      <vt:lpstr>ENERO!Títulos_a_imprimir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Anteproyecto Presupuesto 2018</dc:title>
  <dc:creator>Carlos Muñoz;Fabricio Carra</dc:creator>
  <cp:lastModifiedBy>Usuario</cp:lastModifiedBy>
  <cp:lastPrinted>2018-02-02T19:40:05Z</cp:lastPrinted>
  <dcterms:created xsi:type="dcterms:W3CDTF">2014-03-24T13:50:12Z</dcterms:created>
  <dcterms:modified xsi:type="dcterms:W3CDTF">2018-02-09T18:45:04Z</dcterms:modified>
</cp:coreProperties>
</file>